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DATA_1/Users/shawnwade/Desktop/Seed Cost/2020 Seed Cost/"/>
    </mc:Choice>
  </mc:AlternateContent>
  <xr:revisionPtr revIDLastSave="0" documentId="8_{778540BF-EA9F-6F4C-A0F0-208E883C9BDA}" xr6:coauthVersionLast="36" xr6:coauthVersionMax="36" xr10:uidLastSave="{00000000-0000-0000-0000-000000000000}"/>
  <bookViews>
    <workbookView xWindow="0" yWindow="1640" windowWidth="28800" windowHeight="16280" tabRatio="350" xr2:uid="{00000000-000D-0000-FFFF-FFFF00000000}"/>
  </bookViews>
  <sheets>
    <sheet name="Compare ALL &amp; Filter" sheetId="13" r:id="rId1"/>
  </sheets>
  <definedNames>
    <definedName name="_xlnm._FilterDatabase" localSheetId="0" hidden="1">'Compare ALL &amp; Filter'!$D$33:$E$163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2" i="13" l="1"/>
  <c r="I142" i="13"/>
  <c r="AH142" i="13"/>
  <c r="AI142" i="13"/>
  <c r="P142" i="13" s="1"/>
  <c r="AJ142" i="13"/>
  <c r="Q142" i="13" s="1"/>
  <c r="AQ142" i="13"/>
  <c r="AR142" i="13"/>
  <c r="AS142" i="13"/>
  <c r="AT142" i="13"/>
  <c r="AU142" i="13"/>
  <c r="AW142" i="13" s="1"/>
  <c r="AV142" i="13"/>
  <c r="AY142" i="13" s="1"/>
  <c r="H140" i="13"/>
  <c r="I140" i="13"/>
  <c r="AH140" i="13"/>
  <c r="AI140" i="13"/>
  <c r="P140" i="13" s="1"/>
  <c r="AJ140" i="13"/>
  <c r="Q140" i="13" s="1"/>
  <c r="AQ140" i="13"/>
  <c r="AR140" i="13"/>
  <c r="AS140" i="13"/>
  <c r="AT140" i="13"/>
  <c r="AU140" i="13"/>
  <c r="AW140" i="13" s="1"/>
  <c r="AV140" i="13"/>
  <c r="AY140" i="13" s="1"/>
  <c r="H151" i="13"/>
  <c r="I151" i="13"/>
  <c r="AH151" i="13"/>
  <c r="AI151" i="13"/>
  <c r="P151" i="13" s="1"/>
  <c r="AJ151" i="13"/>
  <c r="Q151" i="13" s="1"/>
  <c r="AQ151" i="13"/>
  <c r="AR151" i="13"/>
  <c r="AS151" i="13"/>
  <c r="AT151" i="13"/>
  <c r="AU151" i="13"/>
  <c r="AW151" i="13" s="1"/>
  <c r="AV151" i="13"/>
  <c r="AY151" i="13" s="1"/>
  <c r="BH151" i="13"/>
  <c r="BL151" i="13" s="1"/>
  <c r="BN151" i="13" s="1"/>
  <c r="H141" i="13"/>
  <c r="I141" i="13"/>
  <c r="AH141" i="13"/>
  <c r="AI141" i="13"/>
  <c r="P141" i="13" s="1"/>
  <c r="AJ141" i="13"/>
  <c r="Q141" i="13" s="1"/>
  <c r="AQ141" i="13"/>
  <c r="AR141" i="13"/>
  <c r="AS141" i="13"/>
  <c r="AT141" i="13"/>
  <c r="AU141" i="13"/>
  <c r="AX141" i="13" s="1"/>
  <c r="AV141" i="13"/>
  <c r="AY141" i="13" s="1"/>
  <c r="BH141" i="13"/>
  <c r="AW141" i="13" l="1"/>
  <c r="AX142" i="13"/>
  <c r="AZ142" i="13"/>
  <c r="AX151" i="13"/>
  <c r="AX140" i="13"/>
  <c r="AZ140" i="13"/>
  <c r="M151" i="13"/>
  <c r="AZ151" i="13"/>
  <c r="M141" i="13"/>
  <c r="BL141" i="13"/>
  <c r="BN141" i="13" s="1"/>
  <c r="AZ141" i="13"/>
  <c r="BH51" i="13"/>
  <c r="AV51" i="13"/>
  <c r="AY51" i="13" s="1"/>
  <c r="AU51" i="13"/>
  <c r="AX51" i="13" s="1"/>
  <c r="AT51" i="13"/>
  <c r="AS51" i="13"/>
  <c r="AR51" i="13"/>
  <c r="AQ51" i="13"/>
  <c r="AJ51" i="13"/>
  <c r="Q51" i="13" s="1"/>
  <c r="AI51" i="13"/>
  <c r="AZ51" i="13" s="1"/>
  <c r="AH51" i="13"/>
  <c r="I51" i="13"/>
  <c r="H51" i="13"/>
  <c r="BH50" i="13"/>
  <c r="M50" i="13" s="1"/>
  <c r="AV50" i="13"/>
  <c r="AY50" i="13" s="1"/>
  <c r="AU50" i="13"/>
  <c r="AX50" i="13" s="1"/>
  <c r="AT50" i="13"/>
  <c r="AS50" i="13"/>
  <c r="AR50" i="13"/>
  <c r="AQ50" i="13"/>
  <c r="AJ50" i="13"/>
  <c r="Q50" i="13" s="1"/>
  <c r="AI50" i="13"/>
  <c r="AZ50" i="13" s="1"/>
  <c r="AH50" i="13"/>
  <c r="I50" i="13"/>
  <c r="H50" i="13"/>
  <c r="AV60" i="13"/>
  <c r="AY60" i="13" s="1"/>
  <c r="AT60" i="13"/>
  <c r="AU60" i="13" s="1"/>
  <c r="AS60" i="13"/>
  <c r="AR60" i="13"/>
  <c r="AQ60" i="13"/>
  <c r="AJ60" i="13"/>
  <c r="Q60" i="13" s="1"/>
  <c r="AI60" i="13"/>
  <c r="AH60" i="13"/>
  <c r="I60" i="13"/>
  <c r="H60" i="13"/>
  <c r="AV61" i="13"/>
  <c r="AY61" i="13" s="1"/>
  <c r="AT61" i="13"/>
  <c r="AU61" i="13" s="1"/>
  <c r="AS61" i="13"/>
  <c r="AR61" i="13"/>
  <c r="AQ61" i="13"/>
  <c r="AJ61" i="13"/>
  <c r="Q61" i="13" s="1"/>
  <c r="AI61" i="13"/>
  <c r="AH61" i="13"/>
  <c r="I61" i="13"/>
  <c r="H61" i="13"/>
  <c r="P50" i="13" l="1"/>
  <c r="BL50" i="13"/>
  <c r="BN50" i="13" s="1"/>
  <c r="AW50" i="13"/>
  <c r="M51" i="13"/>
  <c r="BL51" i="13"/>
  <c r="BN51" i="13" s="1"/>
  <c r="AW51" i="13"/>
  <c r="P51" i="13"/>
  <c r="BH60" i="13"/>
  <c r="AW60" i="13"/>
  <c r="AX60" i="13"/>
  <c r="AZ60" i="13"/>
  <c r="P60" i="13"/>
  <c r="AX61" i="13"/>
  <c r="AW61" i="13"/>
  <c r="BH61" i="13"/>
  <c r="AZ61" i="13"/>
  <c r="P61" i="13"/>
  <c r="BL60" i="13" l="1"/>
  <c r="M60" i="13"/>
  <c r="BL61" i="13"/>
  <c r="M61" i="13"/>
  <c r="BN60" i="13" l="1"/>
  <c r="BN61" i="13"/>
  <c r="H46" i="13" l="1"/>
  <c r="I46" i="13"/>
  <c r="AH46" i="13"/>
  <c r="AI46" i="13"/>
  <c r="AJ46" i="13"/>
  <c r="Q46" i="13" s="1"/>
  <c r="AQ46" i="13"/>
  <c r="AR46" i="13"/>
  <c r="AS46" i="13"/>
  <c r="AT46" i="13"/>
  <c r="AU46" i="13"/>
  <c r="AX46" i="13" s="1"/>
  <c r="AV46" i="13"/>
  <c r="BH46" i="13"/>
  <c r="M46" i="13" s="1"/>
  <c r="H49" i="13"/>
  <c r="I49" i="13"/>
  <c r="AH49" i="13"/>
  <c r="AI49" i="13"/>
  <c r="P49" i="13" s="1"/>
  <c r="AJ49" i="13"/>
  <c r="Q49" i="13" s="1"/>
  <c r="AQ49" i="13"/>
  <c r="AR49" i="13"/>
  <c r="AS49" i="13"/>
  <c r="AT49" i="13"/>
  <c r="AU49" i="13"/>
  <c r="AW49" i="13" s="1"/>
  <c r="AV49" i="13"/>
  <c r="AY49" i="13" s="1"/>
  <c r="BH49" i="13"/>
  <c r="M49" i="13" s="1"/>
  <c r="AW46" i="13" l="1"/>
  <c r="AX49" i="13"/>
  <c r="AY46" i="13"/>
  <c r="AZ46" i="13"/>
  <c r="P46" i="13"/>
  <c r="BL46" i="13"/>
  <c r="BN46" i="13" s="1"/>
  <c r="BL49" i="13"/>
  <c r="AZ49" i="13"/>
  <c r="H123" i="13"/>
  <c r="I123" i="13"/>
  <c r="AH123" i="13"/>
  <c r="AI123" i="13"/>
  <c r="P123" i="13" s="1"/>
  <c r="AJ123" i="13"/>
  <c r="Q123" i="13" s="1"/>
  <c r="AQ123" i="13"/>
  <c r="AR123" i="13"/>
  <c r="AS123" i="13"/>
  <c r="AT123" i="13"/>
  <c r="AU123" i="13" s="1"/>
  <c r="AV123" i="13"/>
  <c r="AY123" i="13" s="1"/>
  <c r="AV132" i="13"/>
  <c r="AY132" i="13" s="1"/>
  <c r="AT132" i="13"/>
  <c r="AU132" i="13" s="1"/>
  <c r="AS132" i="13"/>
  <c r="AR132" i="13"/>
  <c r="AQ132" i="13"/>
  <c r="AJ132" i="13"/>
  <c r="Q132" i="13" s="1"/>
  <c r="AI132" i="13"/>
  <c r="AH132" i="13"/>
  <c r="I132" i="13"/>
  <c r="H132" i="13"/>
  <c r="H150" i="13"/>
  <c r="I150" i="13"/>
  <c r="AH150" i="13"/>
  <c r="AI150" i="13"/>
  <c r="AZ150" i="13" s="1"/>
  <c r="AJ150" i="13"/>
  <c r="Q150" i="13" s="1"/>
  <c r="AQ150" i="13"/>
  <c r="AR150" i="13"/>
  <c r="AS150" i="13"/>
  <c r="AT150" i="13"/>
  <c r="AU150" i="13"/>
  <c r="AX150" i="13" s="1"/>
  <c r="AV150" i="13"/>
  <c r="AY150" i="13" s="1"/>
  <c r="BH150" i="13"/>
  <c r="M150" i="13" s="1"/>
  <c r="H152" i="13"/>
  <c r="I152" i="13"/>
  <c r="AH152" i="13"/>
  <c r="AI152" i="13"/>
  <c r="P152" i="13" s="1"/>
  <c r="AJ152" i="13"/>
  <c r="Q152" i="13" s="1"/>
  <c r="AQ152" i="13"/>
  <c r="AR152" i="13"/>
  <c r="AS152" i="13"/>
  <c r="AT152" i="13"/>
  <c r="AU152" i="13"/>
  <c r="AW152" i="13" s="1"/>
  <c r="AV152" i="13"/>
  <c r="AY152" i="13" s="1"/>
  <c r="AV143" i="13"/>
  <c r="AY143" i="13" s="1"/>
  <c r="AT143" i="13"/>
  <c r="AU143" i="13" s="1"/>
  <c r="AS143" i="13"/>
  <c r="AR143" i="13"/>
  <c r="AQ143" i="13"/>
  <c r="AJ143" i="13"/>
  <c r="Q143" i="13" s="1"/>
  <c r="AI143" i="13"/>
  <c r="AH143" i="13"/>
  <c r="I143" i="13"/>
  <c r="H143" i="13"/>
  <c r="H162" i="13"/>
  <c r="I162" i="13"/>
  <c r="AH162" i="13"/>
  <c r="AI162" i="13"/>
  <c r="AZ162" i="13" s="1"/>
  <c r="AJ162" i="13"/>
  <c r="Q162" i="13" s="1"/>
  <c r="AQ162" i="13"/>
  <c r="AR162" i="13"/>
  <c r="AS162" i="13"/>
  <c r="AT162" i="13"/>
  <c r="AU162" i="13"/>
  <c r="AW162" i="13" s="1"/>
  <c r="AV162" i="13"/>
  <c r="AY162" i="13" s="1"/>
  <c r="BH162" i="13"/>
  <c r="M162" i="13" s="1"/>
  <c r="H163" i="13"/>
  <c r="I163" i="13"/>
  <c r="AH163" i="13"/>
  <c r="AI163" i="13"/>
  <c r="AJ163" i="13"/>
  <c r="Q163" i="13" s="1"/>
  <c r="AQ163" i="13"/>
  <c r="AR163" i="13"/>
  <c r="AS163" i="13"/>
  <c r="AT163" i="13"/>
  <c r="AU163" i="13" s="1"/>
  <c r="AV163" i="13"/>
  <c r="AY163" i="13" s="1"/>
  <c r="AV161" i="13"/>
  <c r="AY161" i="13" s="1"/>
  <c r="AT161" i="13"/>
  <c r="AU161" i="13" s="1"/>
  <c r="AX161" i="13" s="1"/>
  <c r="AS161" i="13"/>
  <c r="AR161" i="13"/>
  <c r="AQ161" i="13"/>
  <c r="AJ161" i="13"/>
  <c r="Q161" i="13" s="1"/>
  <c r="AI161" i="13"/>
  <c r="AH161" i="13"/>
  <c r="I161" i="13"/>
  <c r="H161" i="13"/>
  <c r="AV160" i="13"/>
  <c r="AY160" i="13" s="1"/>
  <c r="AT160" i="13"/>
  <c r="AU160" i="13" s="1"/>
  <c r="AS160" i="13"/>
  <c r="AR160" i="13"/>
  <c r="AQ160" i="13"/>
  <c r="AJ160" i="13"/>
  <c r="Q160" i="13" s="1"/>
  <c r="AI160" i="13"/>
  <c r="AH160" i="13"/>
  <c r="I160" i="13"/>
  <c r="H160" i="13"/>
  <c r="BH158" i="13"/>
  <c r="BL158" i="13" s="1"/>
  <c r="BN158" i="13" s="1"/>
  <c r="AV158" i="13"/>
  <c r="AY158" i="13" s="1"/>
  <c r="AU158" i="13"/>
  <c r="AX158" i="13" s="1"/>
  <c r="AT158" i="13"/>
  <c r="AS158" i="13"/>
  <c r="AR158" i="13"/>
  <c r="AQ158" i="13"/>
  <c r="AJ158" i="13"/>
  <c r="Q158" i="13" s="1"/>
  <c r="AI158" i="13"/>
  <c r="AZ158" i="13" s="1"/>
  <c r="AH158" i="13"/>
  <c r="I158" i="13"/>
  <c r="H158" i="13"/>
  <c r="H154" i="13"/>
  <c r="I154" i="13"/>
  <c r="AH154" i="13"/>
  <c r="AI154" i="13"/>
  <c r="P154" i="13" s="1"/>
  <c r="AJ154" i="13"/>
  <c r="Q154" i="13" s="1"/>
  <c r="AQ154" i="13"/>
  <c r="AR154" i="13"/>
  <c r="AS154" i="13"/>
  <c r="AT154" i="13"/>
  <c r="AU154" i="13"/>
  <c r="AX154" i="13" s="1"/>
  <c r="AV154" i="13"/>
  <c r="AY154" i="13" s="1"/>
  <c r="AV153" i="13"/>
  <c r="AY153" i="13" s="1"/>
  <c r="AT153" i="13"/>
  <c r="AU153" i="13" s="1"/>
  <c r="AS153" i="13"/>
  <c r="AR153" i="13"/>
  <c r="AQ153" i="13"/>
  <c r="AJ153" i="13"/>
  <c r="Q153" i="13" s="1"/>
  <c r="AI153" i="13"/>
  <c r="AH153" i="13"/>
  <c r="I153" i="13"/>
  <c r="H153" i="13"/>
  <c r="H93" i="13"/>
  <c r="I93" i="13"/>
  <c r="AH93" i="13"/>
  <c r="AI93" i="13"/>
  <c r="AJ93" i="13"/>
  <c r="Q93" i="13" s="1"/>
  <c r="AQ93" i="13"/>
  <c r="AR93" i="13"/>
  <c r="AS93" i="13"/>
  <c r="AT93" i="13"/>
  <c r="AU93" i="13" s="1"/>
  <c r="AV93" i="13"/>
  <c r="AY93" i="13" s="1"/>
  <c r="BH93" i="13"/>
  <c r="M93" i="13" s="1"/>
  <c r="H94" i="13"/>
  <c r="I94" i="13"/>
  <c r="AH94" i="13"/>
  <c r="AI94" i="13"/>
  <c r="P94" i="13" s="1"/>
  <c r="AJ94" i="13"/>
  <c r="Q94" i="13" s="1"/>
  <c r="AQ94" i="13"/>
  <c r="AR94" i="13"/>
  <c r="AS94" i="13"/>
  <c r="AT94" i="13"/>
  <c r="AU94" i="13"/>
  <c r="AW94" i="13" s="1"/>
  <c r="AV94" i="13"/>
  <c r="AY94" i="13" s="1"/>
  <c r="H95" i="13"/>
  <c r="I95" i="13"/>
  <c r="AH95" i="13"/>
  <c r="AI95" i="13"/>
  <c r="AZ95" i="13" s="1"/>
  <c r="AJ95" i="13"/>
  <c r="Q95" i="13" s="1"/>
  <c r="AQ95" i="13"/>
  <c r="AR95" i="13"/>
  <c r="AS95" i="13"/>
  <c r="AT95" i="13"/>
  <c r="AU95" i="13"/>
  <c r="AX95" i="13" s="1"/>
  <c r="AV95" i="13"/>
  <c r="AY95" i="13" s="1"/>
  <c r="BH95" i="13"/>
  <c r="M95" i="13" s="1"/>
  <c r="H96" i="13"/>
  <c r="I96" i="13"/>
  <c r="AH96" i="13"/>
  <c r="AI96" i="13"/>
  <c r="AZ96" i="13" s="1"/>
  <c r="AJ96" i="13"/>
  <c r="Q96" i="13" s="1"/>
  <c r="AQ96" i="13"/>
  <c r="AR96" i="13"/>
  <c r="AS96" i="13"/>
  <c r="AT96" i="13"/>
  <c r="AU96" i="13"/>
  <c r="AX96" i="13" s="1"/>
  <c r="AV96" i="13"/>
  <c r="H97" i="13"/>
  <c r="I97" i="13"/>
  <c r="AH97" i="13"/>
  <c r="AI97" i="13"/>
  <c r="P97" i="13" s="1"/>
  <c r="AJ97" i="13"/>
  <c r="Q97" i="13" s="1"/>
  <c r="AQ97" i="13"/>
  <c r="AR97" i="13"/>
  <c r="AS97" i="13"/>
  <c r="AT97" i="13"/>
  <c r="AU97" i="13"/>
  <c r="AW97" i="13" s="1"/>
  <c r="AV97" i="13"/>
  <c r="AY97" i="13" s="1"/>
  <c r="BH97" i="13"/>
  <c r="M97" i="13" s="1"/>
  <c r="AV92" i="13"/>
  <c r="AY92" i="13" s="1"/>
  <c r="AT92" i="13"/>
  <c r="AU92" i="13" s="1"/>
  <c r="AS92" i="13"/>
  <c r="AR92" i="13"/>
  <c r="AQ92" i="13"/>
  <c r="AJ92" i="13"/>
  <c r="Q92" i="13" s="1"/>
  <c r="AI92" i="13"/>
  <c r="AH92" i="13"/>
  <c r="I92" i="13"/>
  <c r="H92" i="13"/>
  <c r="H90" i="13"/>
  <c r="I90" i="13"/>
  <c r="AH90" i="13"/>
  <c r="AI90" i="13"/>
  <c r="P90" i="13" s="1"/>
  <c r="AJ90" i="13"/>
  <c r="Q90" i="13" s="1"/>
  <c r="AQ90" i="13"/>
  <c r="AR90" i="13"/>
  <c r="AS90" i="13"/>
  <c r="AT90" i="13"/>
  <c r="AU90" i="13"/>
  <c r="AW90" i="13" s="1"/>
  <c r="AV90" i="13"/>
  <c r="AY90" i="13" s="1"/>
  <c r="BH90" i="13"/>
  <c r="M90" i="13" s="1"/>
  <c r="AW150" i="13" l="1"/>
  <c r="AW163" i="13"/>
  <c r="AZ163" i="13" s="1"/>
  <c r="AX123" i="13"/>
  <c r="AW123" i="13"/>
  <c r="AZ123" i="13" s="1"/>
  <c r="AX162" i="13"/>
  <c r="BH132" i="13"/>
  <c r="AX132" i="13"/>
  <c r="AW132" i="13"/>
  <c r="AZ132" i="13" s="1"/>
  <c r="P132" i="13"/>
  <c r="BL150" i="13"/>
  <c r="BN150" i="13" s="1"/>
  <c r="P150" i="13"/>
  <c r="AZ152" i="13"/>
  <c r="AX152" i="13"/>
  <c r="BH143" i="13"/>
  <c r="AX143" i="13"/>
  <c r="AW143" i="13"/>
  <c r="AZ143" i="13" s="1"/>
  <c r="P143" i="13"/>
  <c r="BL162" i="13"/>
  <c r="BN162" i="13" s="1"/>
  <c r="P162" i="13"/>
  <c r="P163" i="13"/>
  <c r="AX163" i="13"/>
  <c r="AW161" i="13"/>
  <c r="AZ161" i="13" s="1"/>
  <c r="P161" i="13"/>
  <c r="AX160" i="13"/>
  <c r="AW160" i="13"/>
  <c r="AZ160" i="13" s="1"/>
  <c r="P160" i="13"/>
  <c r="AW96" i="13"/>
  <c r="AX97" i="13"/>
  <c r="AW95" i="13"/>
  <c r="M158" i="13"/>
  <c r="AW158" i="13"/>
  <c r="P158" i="13"/>
  <c r="AW154" i="13"/>
  <c r="AZ154" i="13"/>
  <c r="BH153" i="13"/>
  <c r="AX153" i="13"/>
  <c r="AW153" i="13"/>
  <c r="AZ153" i="13"/>
  <c r="P153" i="13"/>
  <c r="AY96" i="13"/>
  <c r="P95" i="13"/>
  <c r="BL95" i="13"/>
  <c r="BH96" i="13"/>
  <c r="AX93" i="13"/>
  <c r="AW93" i="13"/>
  <c r="AZ93" i="13"/>
  <c r="P93" i="13"/>
  <c r="P96" i="13"/>
  <c r="AZ94" i="13"/>
  <c r="AZ97" i="13"/>
  <c r="AX94" i="13"/>
  <c r="BH92" i="13"/>
  <c r="AX92" i="13"/>
  <c r="AW92" i="13"/>
  <c r="AZ92" i="13" s="1"/>
  <c r="P92" i="13"/>
  <c r="BL90" i="13"/>
  <c r="AX90" i="13"/>
  <c r="AZ90" i="13"/>
  <c r="AV122" i="13"/>
  <c r="AY122" i="13" s="1"/>
  <c r="AT122" i="13"/>
  <c r="AU122" i="13" s="1"/>
  <c r="AX122" i="13" s="1"/>
  <c r="AS122" i="13"/>
  <c r="AR122" i="13"/>
  <c r="AQ122" i="13"/>
  <c r="AJ122" i="13"/>
  <c r="Q122" i="13" s="1"/>
  <c r="AI122" i="13"/>
  <c r="AH122" i="13"/>
  <c r="I122" i="13"/>
  <c r="H122" i="13"/>
  <c r="AV121" i="13"/>
  <c r="AY121" i="13" s="1"/>
  <c r="AT121" i="13"/>
  <c r="AU121" i="13" s="1"/>
  <c r="AX121" i="13" s="1"/>
  <c r="AS121" i="13"/>
  <c r="AR121" i="13"/>
  <c r="AQ121" i="13"/>
  <c r="AJ121" i="13"/>
  <c r="Q121" i="13" s="1"/>
  <c r="AI121" i="13"/>
  <c r="AH121" i="13"/>
  <c r="I121" i="13"/>
  <c r="H121" i="13"/>
  <c r="AV120" i="13"/>
  <c r="AY120" i="13" s="1"/>
  <c r="AT120" i="13"/>
  <c r="AU120" i="13" s="1"/>
  <c r="AS120" i="13"/>
  <c r="AR120" i="13"/>
  <c r="AQ120" i="13"/>
  <c r="AJ120" i="13"/>
  <c r="Q120" i="13" s="1"/>
  <c r="AI120" i="13"/>
  <c r="AH120" i="13"/>
  <c r="I120" i="13"/>
  <c r="H120" i="13"/>
  <c r="BL132" i="13" l="1"/>
  <c r="BN132" i="13" s="1"/>
  <c r="M132" i="13"/>
  <c r="BH152" i="13"/>
  <c r="BL143" i="13"/>
  <c r="M143" i="13"/>
  <c r="AW120" i="13"/>
  <c r="AZ120" i="13" s="1"/>
  <c r="BL153" i="13"/>
  <c r="M153" i="13"/>
  <c r="BN90" i="13"/>
  <c r="BN95" i="13"/>
  <c r="BH94" i="13"/>
  <c r="M96" i="13"/>
  <c r="BL96" i="13"/>
  <c r="BL97" i="13"/>
  <c r="BL92" i="13"/>
  <c r="M92" i="13"/>
  <c r="AW122" i="13"/>
  <c r="AZ122" i="13" s="1"/>
  <c r="P122" i="13"/>
  <c r="AW121" i="13"/>
  <c r="AZ121" i="13" s="1"/>
  <c r="P121" i="13"/>
  <c r="AX120" i="13"/>
  <c r="P120" i="13"/>
  <c r="M152" i="13" l="1"/>
  <c r="BL152" i="13"/>
  <c r="BN143" i="13"/>
  <c r="BL93" i="13"/>
  <c r="BN93" i="13" s="1"/>
  <c r="BN153" i="13"/>
  <c r="BN96" i="13"/>
  <c r="M94" i="13"/>
  <c r="BL94" i="13"/>
  <c r="BN94" i="13" s="1"/>
  <c r="BN97" i="13"/>
  <c r="BN92" i="13"/>
  <c r="AT35" i="13"/>
  <c r="AU35" i="13" s="1"/>
  <c r="AV35" i="13"/>
  <c r="AY35" i="13" s="1"/>
  <c r="AI35" i="13"/>
  <c r="AJ35" i="13"/>
  <c r="AV36" i="13"/>
  <c r="AY36" i="13" s="1"/>
  <c r="AI36" i="13"/>
  <c r="P36" i="13" s="1"/>
  <c r="AT37" i="13"/>
  <c r="AU37" i="13" s="1"/>
  <c r="AV37" i="13"/>
  <c r="AY37" i="13" s="1"/>
  <c r="AI37" i="13"/>
  <c r="AJ37" i="13"/>
  <c r="Q37" i="13" s="1"/>
  <c r="AT38" i="13"/>
  <c r="AU38" i="13" s="1"/>
  <c r="AV38" i="13"/>
  <c r="AY38" i="13" s="1"/>
  <c r="AI38" i="13"/>
  <c r="P38" i="13" s="1"/>
  <c r="AJ38" i="13"/>
  <c r="Q38" i="13" s="1"/>
  <c r="AT39" i="13"/>
  <c r="AU39" i="13" s="1"/>
  <c r="AV39" i="13"/>
  <c r="AY39" i="13" s="1"/>
  <c r="AI39" i="13"/>
  <c r="AJ39" i="13"/>
  <c r="Q39" i="13" s="1"/>
  <c r="Q20" i="13" s="1"/>
  <c r="AT40" i="13"/>
  <c r="AU40" i="13" s="1"/>
  <c r="AV40" i="13"/>
  <c r="AY40" i="13" s="1"/>
  <c r="AI40" i="13"/>
  <c r="P40" i="13" s="1"/>
  <c r="AJ40" i="13"/>
  <c r="Q40" i="13" s="1"/>
  <c r="AT41" i="13"/>
  <c r="AU41" i="13" s="1"/>
  <c r="AV41" i="13"/>
  <c r="AY41" i="13" s="1"/>
  <c r="AI41" i="13"/>
  <c r="AJ41" i="13"/>
  <c r="AT42" i="13"/>
  <c r="AU42" i="13" s="1"/>
  <c r="AV42" i="13"/>
  <c r="AY42" i="13" s="1"/>
  <c r="AI42" i="13"/>
  <c r="P42" i="13" s="1"/>
  <c r="AJ42" i="13"/>
  <c r="Q42" i="13" s="1"/>
  <c r="AT43" i="13"/>
  <c r="AU43" i="13" s="1"/>
  <c r="AX43" i="13" s="1"/>
  <c r="AV43" i="13"/>
  <c r="AY43" i="13" s="1"/>
  <c r="AI43" i="13"/>
  <c r="AJ43" i="13"/>
  <c r="Q43" i="13" s="1"/>
  <c r="AT44" i="13"/>
  <c r="AU44" i="13" s="1"/>
  <c r="AV44" i="13"/>
  <c r="AY44" i="13" s="1"/>
  <c r="AI44" i="13"/>
  <c r="P44" i="13" s="1"/>
  <c r="AJ44" i="13"/>
  <c r="Q44" i="13" s="1"/>
  <c r="AV45" i="13"/>
  <c r="AY45" i="13" s="1"/>
  <c r="AI45" i="13"/>
  <c r="AT47" i="13"/>
  <c r="AU47" i="13" s="1"/>
  <c r="AV47" i="13"/>
  <c r="AY47" i="13" s="1"/>
  <c r="AI47" i="13"/>
  <c r="P47" i="13" s="1"/>
  <c r="AJ47" i="13"/>
  <c r="AT48" i="13"/>
  <c r="AU48" i="13" s="1"/>
  <c r="AV48" i="13"/>
  <c r="AY48" i="13" s="1"/>
  <c r="AI48" i="13"/>
  <c r="P48" i="13" s="1"/>
  <c r="AJ48" i="13"/>
  <c r="Q48" i="13" s="1"/>
  <c r="AV72" i="13"/>
  <c r="AY72" i="13" s="1"/>
  <c r="AI72" i="13"/>
  <c r="P72" i="13" s="1"/>
  <c r="P22" i="13" s="1"/>
  <c r="AV73" i="13"/>
  <c r="AY73" i="13" s="1"/>
  <c r="AI73" i="13"/>
  <c r="P73" i="13" s="1"/>
  <c r="AV52" i="13"/>
  <c r="AY52" i="13" s="1"/>
  <c r="AI52" i="13"/>
  <c r="P52" i="13" s="1"/>
  <c r="AV53" i="13"/>
  <c r="AY53" i="13" s="1"/>
  <c r="AI53" i="13"/>
  <c r="AT54" i="13"/>
  <c r="AU54" i="13" s="1"/>
  <c r="AX54" i="13" s="1"/>
  <c r="AV54" i="13"/>
  <c r="AY54" i="13" s="1"/>
  <c r="AI54" i="13"/>
  <c r="AJ54" i="13"/>
  <c r="Q54" i="13" s="1"/>
  <c r="AT55" i="13"/>
  <c r="AU55" i="13" s="1"/>
  <c r="AX55" i="13" s="1"/>
  <c r="AV55" i="13"/>
  <c r="AY55" i="13" s="1"/>
  <c r="AI55" i="13"/>
  <c r="P55" i="13" s="1"/>
  <c r="AJ55" i="13"/>
  <c r="Q55" i="13" s="1"/>
  <c r="AV56" i="13"/>
  <c r="AY56" i="13" s="1"/>
  <c r="AI56" i="13"/>
  <c r="P56" i="13" s="1"/>
  <c r="AV57" i="13"/>
  <c r="AY57" i="13" s="1"/>
  <c r="AI57" i="13"/>
  <c r="AT58" i="13"/>
  <c r="AU58" i="13" s="1"/>
  <c r="AV58" i="13"/>
  <c r="AY58" i="13" s="1"/>
  <c r="AI58" i="13"/>
  <c r="P58" i="13" s="1"/>
  <c r="AJ58" i="13"/>
  <c r="AV59" i="13"/>
  <c r="AY59" i="13" s="1"/>
  <c r="AI59" i="13"/>
  <c r="P59" i="13" s="1"/>
  <c r="AT62" i="13"/>
  <c r="AU62" i="13" s="1"/>
  <c r="AV62" i="13"/>
  <c r="AY62" i="13" s="1"/>
  <c r="AI62" i="13"/>
  <c r="P62" i="13" s="1"/>
  <c r="AJ62" i="13"/>
  <c r="Q62" i="13" s="1"/>
  <c r="AT63" i="13"/>
  <c r="AU63" i="13" s="1"/>
  <c r="AX63" i="13" s="1"/>
  <c r="AV63" i="13"/>
  <c r="AY63" i="13" s="1"/>
  <c r="AI63" i="13"/>
  <c r="P63" i="13" s="1"/>
  <c r="AJ63" i="13"/>
  <c r="Q63" i="13" s="1"/>
  <c r="AV64" i="13"/>
  <c r="AY64" i="13" s="1"/>
  <c r="AI64" i="13"/>
  <c r="AV65" i="13"/>
  <c r="AY65" i="13" s="1"/>
  <c r="AI65" i="13"/>
  <c r="P65" i="13" s="1"/>
  <c r="AV66" i="13"/>
  <c r="AY66" i="13" s="1"/>
  <c r="AI66" i="13"/>
  <c r="AT67" i="13"/>
  <c r="AU67" i="13" s="1"/>
  <c r="AV67" i="13"/>
  <c r="AY67" i="13" s="1"/>
  <c r="AI67" i="13"/>
  <c r="AJ67" i="13"/>
  <c r="AV68" i="13"/>
  <c r="AY68" i="13" s="1"/>
  <c r="AI68" i="13"/>
  <c r="P68" i="13" s="1"/>
  <c r="AT69" i="13"/>
  <c r="AU69" i="13" s="1"/>
  <c r="AV69" i="13"/>
  <c r="AY69" i="13" s="1"/>
  <c r="AI69" i="13"/>
  <c r="P69" i="13" s="1"/>
  <c r="AJ69" i="13"/>
  <c r="Q69" i="13" s="1"/>
  <c r="AT70" i="13"/>
  <c r="AU70" i="13" s="1"/>
  <c r="AV70" i="13"/>
  <c r="AY70" i="13" s="1"/>
  <c r="AI70" i="13"/>
  <c r="P70" i="13" s="1"/>
  <c r="AJ70" i="13"/>
  <c r="Q70" i="13" s="1"/>
  <c r="AV71" i="13"/>
  <c r="AY71" i="13" s="1"/>
  <c r="AI71" i="13"/>
  <c r="AT74" i="13"/>
  <c r="AU74" i="13" s="1"/>
  <c r="AV74" i="13"/>
  <c r="AY74" i="13" s="1"/>
  <c r="AI74" i="13"/>
  <c r="AJ74" i="13"/>
  <c r="Q74" i="13" s="1"/>
  <c r="Q23" i="13" s="1"/>
  <c r="AT75" i="13"/>
  <c r="AU75" i="13" s="1"/>
  <c r="AX75" i="13" s="1"/>
  <c r="AV75" i="13"/>
  <c r="AY75" i="13" s="1"/>
  <c r="AI75" i="13"/>
  <c r="AJ75" i="13"/>
  <c r="Q75" i="13" s="1"/>
  <c r="AT76" i="13"/>
  <c r="AU76" i="13" s="1"/>
  <c r="AV76" i="13"/>
  <c r="AY76" i="13" s="1"/>
  <c r="AI76" i="13"/>
  <c r="P76" i="13" s="1"/>
  <c r="AJ76" i="13"/>
  <c r="AT77" i="13"/>
  <c r="AU77" i="13" s="1"/>
  <c r="AV77" i="13"/>
  <c r="AY77" i="13" s="1"/>
  <c r="AI77" i="13"/>
  <c r="AJ77" i="13"/>
  <c r="AT78" i="13"/>
  <c r="AU78" i="13" s="1"/>
  <c r="AV78" i="13"/>
  <c r="AY78" i="13" s="1"/>
  <c r="AI78" i="13"/>
  <c r="AJ78" i="13"/>
  <c r="AT79" i="13"/>
  <c r="AU79" i="13" s="1"/>
  <c r="AV79" i="13"/>
  <c r="AY79" i="13" s="1"/>
  <c r="AI79" i="13"/>
  <c r="AJ79" i="13"/>
  <c r="Q79" i="13" s="1"/>
  <c r="AT80" i="13"/>
  <c r="AU80" i="13" s="1"/>
  <c r="AV80" i="13"/>
  <c r="AY80" i="13" s="1"/>
  <c r="AI80" i="13"/>
  <c r="P80" i="13" s="1"/>
  <c r="AJ80" i="13"/>
  <c r="AT81" i="13"/>
  <c r="AU81" i="13" s="1"/>
  <c r="AV81" i="13"/>
  <c r="AY81" i="13" s="1"/>
  <c r="AI81" i="13"/>
  <c r="AJ81" i="13"/>
  <c r="AT82" i="13"/>
  <c r="AU82" i="13" s="1"/>
  <c r="AV82" i="13"/>
  <c r="AY82" i="13" s="1"/>
  <c r="AI82" i="13"/>
  <c r="AJ82" i="13"/>
  <c r="AT83" i="13"/>
  <c r="AU83" i="13" s="1"/>
  <c r="AV83" i="13"/>
  <c r="AY83" i="13" s="1"/>
  <c r="AI83" i="13"/>
  <c r="AJ83" i="13"/>
  <c r="Q83" i="13" s="1"/>
  <c r="AT84" i="13"/>
  <c r="AU84" i="13" s="1"/>
  <c r="AV84" i="13"/>
  <c r="AY84" i="13" s="1"/>
  <c r="AI84" i="13"/>
  <c r="P84" i="13" s="1"/>
  <c r="AJ84" i="13"/>
  <c r="AT85" i="13"/>
  <c r="AU85" i="13" s="1"/>
  <c r="AV85" i="13"/>
  <c r="AY85" i="13" s="1"/>
  <c r="AI85" i="13"/>
  <c r="AJ85" i="13"/>
  <c r="AT86" i="13"/>
  <c r="AU86" i="13" s="1"/>
  <c r="AV86" i="13"/>
  <c r="AY86" i="13" s="1"/>
  <c r="AI86" i="13"/>
  <c r="AJ86" i="13"/>
  <c r="AT87" i="13"/>
  <c r="AU87" i="13" s="1"/>
  <c r="AV87" i="13"/>
  <c r="AY87" i="13" s="1"/>
  <c r="AI87" i="13"/>
  <c r="AJ87" i="13"/>
  <c r="Q87" i="13" s="1"/>
  <c r="AV88" i="13"/>
  <c r="AY88" i="13" s="1"/>
  <c r="AI88" i="13"/>
  <c r="P88" i="13" s="1"/>
  <c r="AV89" i="13"/>
  <c r="AY89" i="13" s="1"/>
  <c r="AI89" i="13"/>
  <c r="AV91" i="13"/>
  <c r="AY91" i="13" s="1"/>
  <c r="AI91" i="13"/>
  <c r="P91" i="13" s="1"/>
  <c r="AT98" i="13"/>
  <c r="AU98" i="13" s="1"/>
  <c r="AV98" i="13"/>
  <c r="AY98" i="13" s="1"/>
  <c r="AI98" i="13"/>
  <c r="AJ98" i="13"/>
  <c r="Q98" i="13" s="1"/>
  <c r="Q24" i="13" s="1"/>
  <c r="AT99" i="13"/>
  <c r="AU99" i="13" s="1"/>
  <c r="AX99" i="13" s="1"/>
  <c r="AV99" i="13"/>
  <c r="AY99" i="13" s="1"/>
  <c r="AI99" i="13"/>
  <c r="P99" i="13" s="1"/>
  <c r="AJ99" i="13"/>
  <c r="Q99" i="13" s="1"/>
  <c r="AT100" i="13"/>
  <c r="AU100" i="13" s="1"/>
  <c r="AV100" i="13"/>
  <c r="AY100" i="13" s="1"/>
  <c r="AI100" i="13"/>
  <c r="P100" i="13" s="1"/>
  <c r="AJ100" i="13"/>
  <c r="Q100" i="13" s="1"/>
  <c r="AT101" i="13"/>
  <c r="AU101" i="13" s="1"/>
  <c r="AX101" i="13" s="1"/>
  <c r="AV101" i="13"/>
  <c r="AY101" i="13" s="1"/>
  <c r="AI101" i="13"/>
  <c r="P101" i="13" s="1"/>
  <c r="AJ101" i="13"/>
  <c r="Q101" i="13" s="1"/>
  <c r="AT102" i="13"/>
  <c r="AU102" i="13" s="1"/>
  <c r="AV102" i="13"/>
  <c r="AY102" i="13" s="1"/>
  <c r="AI102" i="13"/>
  <c r="AJ102" i="13"/>
  <c r="Q102" i="13" s="1"/>
  <c r="AT103" i="13"/>
  <c r="AU103" i="13" s="1"/>
  <c r="AV103" i="13"/>
  <c r="AY103" i="13" s="1"/>
  <c r="AI103" i="13"/>
  <c r="P103" i="13" s="1"/>
  <c r="AJ103" i="13"/>
  <c r="Q103" i="13" s="1"/>
  <c r="AT104" i="13"/>
  <c r="AU104" i="13" s="1"/>
  <c r="AV104" i="13"/>
  <c r="AY104" i="13" s="1"/>
  <c r="AI104" i="13"/>
  <c r="P104" i="13" s="1"/>
  <c r="AJ104" i="13"/>
  <c r="Q104" i="13" s="1"/>
  <c r="AT105" i="13"/>
  <c r="AU105" i="13" s="1"/>
  <c r="AV105" i="13"/>
  <c r="AY105" i="13" s="1"/>
  <c r="AI105" i="13"/>
  <c r="P105" i="13" s="1"/>
  <c r="AJ105" i="13"/>
  <c r="Q105" i="13" s="1"/>
  <c r="AT106" i="13"/>
  <c r="AU106" i="13" s="1"/>
  <c r="AV106" i="13"/>
  <c r="AY106" i="13" s="1"/>
  <c r="AI106" i="13"/>
  <c r="AJ106" i="13"/>
  <c r="Q106" i="13" s="1"/>
  <c r="AT107" i="13"/>
  <c r="AU107" i="13" s="1"/>
  <c r="AV107" i="13"/>
  <c r="AY107" i="13" s="1"/>
  <c r="AI107" i="13"/>
  <c r="P107" i="13" s="1"/>
  <c r="AJ107" i="13"/>
  <c r="Q107" i="13" s="1"/>
  <c r="AT108" i="13"/>
  <c r="AU108" i="13" s="1"/>
  <c r="AV108" i="13"/>
  <c r="AY108" i="13" s="1"/>
  <c r="AI108" i="13"/>
  <c r="P108" i="13" s="1"/>
  <c r="AJ108" i="13"/>
  <c r="Q108" i="13" s="1"/>
  <c r="AV109" i="13"/>
  <c r="AY109" i="13" s="1"/>
  <c r="AI109" i="13"/>
  <c r="AV110" i="13"/>
  <c r="AY110" i="13" s="1"/>
  <c r="AI110" i="13"/>
  <c r="P110" i="13" s="1"/>
  <c r="AV111" i="13"/>
  <c r="AY111" i="13" s="1"/>
  <c r="AI111" i="13"/>
  <c r="P111" i="13" s="1"/>
  <c r="AT112" i="13"/>
  <c r="AU112" i="13" s="1"/>
  <c r="AV112" i="13"/>
  <c r="AY112" i="13" s="1"/>
  <c r="AI112" i="13"/>
  <c r="AJ112" i="13"/>
  <c r="AT113" i="13"/>
  <c r="AU113" i="13" s="1"/>
  <c r="AV113" i="13"/>
  <c r="AY113" i="13" s="1"/>
  <c r="AI113" i="13"/>
  <c r="AJ113" i="13"/>
  <c r="AT114" i="13"/>
  <c r="AU114" i="13" s="1"/>
  <c r="AV114" i="13"/>
  <c r="AY114" i="13" s="1"/>
  <c r="AI114" i="13"/>
  <c r="AJ114" i="13"/>
  <c r="Q114" i="13" s="1"/>
  <c r="AT115" i="13"/>
  <c r="AU115" i="13" s="1"/>
  <c r="AV115" i="13"/>
  <c r="AY115" i="13" s="1"/>
  <c r="AI115" i="13"/>
  <c r="AJ115" i="13"/>
  <c r="Q115" i="13" s="1"/>
  <c r="AT116" i="13"/>
  <c r="AU116" i="13" s="1"/>
  <c r="AV116" i="13"/>
  <c r="AY116" i="13" s="1"/>
  <c r="AI116" i="13"/>
  <c r="P116" i="13" s="1"/>
  <c r="AJ116" i="13"/>
  <c r="AT117" i="13"/>
  <c r="AU117" i="13" s="1"/>
  <c r="AX117" i="13" s="1"/>
  <c r="AV117" i="13"/>
  <c r="AI117" i="13"/>
  <c r="AJ117" i="13"/>
  <c r="Q117" i="13" s="1"/>
  <c r="AV118" i="13"/>
  <c r="AY118" i="13" s="1"/>
  <c r="AI118" i="13"/>
  <c r="P118" i="13" s="1"/>
  <c r="AT119" i="13"/>
  <c r="AU119" i="13" s="1"/>
  <c r="AX119" i="13" s="1"/>
  <c r="AV119" i="13"/>
  <c r="AI119" i="13"/>
  <c r="P119" i="13" s="1"/>
  <c r="AJ119" i="13"/>
  <c r="Q119" i="13" s="1"/>
  <c r="AT124" i="13"/>
  <c r="AU124" i="13" s="1"/>
  <c r="AV124" i="13"/>
  <c r="AY124" i="13" s="1"/>
  <c r="AI124" i="13"/>
  <c r="P124" i="13" s="1"/>
  <c r="AJ124" i="13"/>
  <c r="Q124" i="13" s="1"/>
  <c r="AT125" i="13"/>
  <c r="AU125" i="13" s="1"/>
  <c r="AV125" i="13"/>
  <c r="AY125" i="13" s="1"/>
  <c r="AI125" i="13"/>
  <c r="P125" i="13" s="1"/>
  <c r="AJ125" i="13"/>
  <c r="Q125" i="13" s="1"/>
  <c r="AT126" i="13"/>
  <c r="AU126" i="13" s="1"/>
  <c r="AV126" i="13"/>
  <c r="AY126" i="13" s="1"/>
  <c r="AI126" i="13"/>
  <c r="P126" i="13" s="1"/>
  <c r="AJ126" i="13"/>
  <c r="Q126" i="13" s="1"/>
  <c r="AT127" i="13"/>
  <c r="AU127" i="13" s="1"/>
  <c r="AX127" i="13" s="1"/>
  <c r="AV127" i="13"/>
  <c r="AY127" i="13" s="1"/>
  <c r="AI127" i="13"/>
  <c r="P127" i="13" s="1"/>
  <c r="AJ127" i="13"/>
  <c r="Q127" i="13" s="1"/>
  <c r="AT128" i="13"/>
  <c r="AU128" i="13" s="1"/>
  <c r="AV128" i="13"/>
  <c r="AY128" i="13" s="1"/>
  <c r="AI128" i="13"/>
  <c r="P128" i="13" s="1"/>
  <c r="AJ128" i="13"/>
  <c r="Q128" i="13" s="1"/>
  <c r="AV129" i="13"/>
  <c r="AY129" i="13" s="1"/>
  <c r="AI129" i="13"/>
  <c r="P129" i="13" s="1"/>
  <c r="AT130" i="13"/>
  <c r="AU130" i="13" s="1"/>
  <c r="AV130" i="13"/>
  <c r="AY130" i="13" s="1"/>
  <c r="AI130" i="13"/>
  <c r="P130" i="13" s="1"/>
  <c r="AJ130" i="13"/>
  <c r="Q130" i="13" s="1"/>
  <c r="AT131" i="13"/>
  <c r="AU131" i="13" s="1"/>
  <c r="AX131" i="13" s="1"/>
  <c r="AV131" i="13"/>
  <c r="AY131" i="13" s="1"/>
  <c r="AI131" i="13"/>
  <c r="P131" i="13" s="1"/>
  <c r="AJ131" i="13"/>
  <c r="Q131" i="13" s="1"/>
  <c r="AT133" i="13"/>
  <c r="AU133" i="13" s="1"/>
  <c r="AV133" i="13"/>
  <c r="AY133" i="13" s="1"/>
  <c r="AI133" i="13"/>
  <c r="P133" i="13" s="1"/>
  <c r="P26" i="13" s="1"/>
  <c r="AJ133" i="13"/>
  <c r="Q133" i="13" s="1"/>
  <c r="Q26" i="13" s="1"/>
  <c r="AT134" i="13"/>
  <c r="AU134" i="13" s="1"/>
  <c r="AV134" i="13"/>
  <c r="AY134" i="13" s="1"/>
  <c r="AI134" i="13"/>
  <c r="P134" i="13" s="1"/>
  <c r="AJ134" i="13"/>
  <c r="Q134" i="13" s="1"/>
  <c r="AT135" i="13"/>
  <c r="AU135" i="13" s="1"/>
  <c r="AV135" i="13"/>
  <c r="AY135" i="13" s="1"/>
  <c r="AI135" i="13"/>
  <c r="AJ135" i="13"/>
  <c r="Q135" i="13" s="1"/>
  <c r="AV136" i="13"/>
  <c r="AY136" i="13" s="1"/>
  <c r="AI136" i="13"/>
  <c r="P136" i="13" s="1"/>
  <c r="AT137" i="13"/>
  <c r="AU137" i="13" s="1"/>
  <c r="AV137" i="13"/>
  <c r="AY137" i="13" s="1"/>
  <c r="AI137" i="13"/>
  <c r="P137" i="13" s="1"/>
  <c r="AJ137" i="13"/>
  <c r="Q137" i="13" s="1"/>
  <c r="AV139" i="13"/>
  <c r="AY139" i="13" s="1"/>
  <c r="AI139" i="13"/>
  <c r="AT138" i="13"/>
  <c r="AU138" i="13" s="1"/>
  <c r="AV138" i="13"/>
  <c r="AY138" i="13" s="1"/>
  <c r="AI138" i="13"/>
  <c r="P138" i="13" s="1"/>
  <c r="AJ138" i="13"/>
  <c r="Q138" i="13" s="1"/>
  <c r="AT144" i="13"/>
  <c r="AU144" i="13" s="1"/>
  <c r="AV144" i="13"/>
  <c r="AY144" i="13" s="1"/>
  <c r="AI144" i="13"/>
  <c r="P144" i="13" s="1"/>
  <c r="AJ144" i="13"/>
  <c r="Q144" i="13" s="1"/>
  <c r="AT145" i="13"/>
  <c r="AU145" i="13" s="1"/>
  <c r="AV145" i="13"/>
  <c r="AY145" i="13" s="1"/>
  <c r="AI145" i="13"/>
  <c r="P145" i="13" s="1"/>
  <c r="AJ145" i="13"/>
  <c r="Q145" i="13" s="1"/>
  <c r="AT146" i="13"/>
  <c r="AU146" i="13" s="1"/>
  <c r="AV146" i="13"/>
  <c r="AY146" i="13" s="1"/>
  <c r="AI146" i="13"/>
  <c r="P146" i="13" s="1"/>
  <c r="AJ146" i="13"/>
  <c r="Q146" i="13" s="1"/>
  <c r="AT147" i="13"/>
  <c r="AU147" i="13" s="1"/>
  <c r="AV147" i="13"/>
  <c r="AY147" i="13" s="1"/>
  <c r="AI147" i="13"/>
  <c r="P147" i="13" s="1"/>
  <c r="AJ147" i="13"/>
  <c r="Q147" i="13" s="1"/>
  <c r="AT148" i="13"/>
  <c r="AU148" i="13" s="1"/>
  <c r="AV148" i="13"/>
  <c r="AY148" i="13" s="1"/>
  <c r="AI148" i="13"/>
  <c r="P148" i="13" s="1"/>
  <c r="AJ148" i="13"/>
  <c r="Q148" i="13" s="1"/>
  <c r="AT149" i="13"/>
  <c r="AU149" i="13" s="1"/>
  <c r="AV149" i="13"/>
  <c r="AY149" i="13" s="1"/>
  <c r="AI149" i="13"/>
  <c r="P149" i="13" s="1"/>
  <c r="AJ149" i="13"/>
  <c r="Q149" i="13" s="1"/>
  <c r="AT155" i="13"/>
  <c r="AU155" i="13" s="1"/>
  <c r="AX155" i="13" s="1"/>
  <c r="AV155" i="13"/>
  <c r="AY155" i="13" s="1"/>
  <c r="AI155" i="13"/>
  <c r="P155" i="13" s="1"/>
  <c r="P27" i="13" s="1"/>
  <c r="AJ155" i="13"/>
  <c r="Q155" i="13" s="1"/>
  <c r="Q27" i="13" s="1"/>
  <c r="AT156" i="13"/>
  <c r="AU156" i="13" s="1"/>
  <c r="AX156" i="13" s="1"/>
  <c r="AV156" i="13"/>
  <c r="AY156" i="13" s="1"/>
  <c r="AI156" i="13"/>
  <c r="P156" i="13" s="1"/>
  <c r="AJ156" i="13"/>
  <c r="Q156" i="13" s="1"/>
  <c r="AT157" i="13"/>
  <c r="AU157" i="13" s="1"/>
  <c r="AX157" i="13" s="1"/>
  <c r="AV157" i="13"/>
  <c r="AY157" i="13" s="1"/>
  <c r="AI157" i="13"/>
  <c r="P157" i="13" s="1"/>
  <c r="AJ157" i="13"/>
  <c r="Q157" i="13" s="1"/>
  <c r="AV159" i="13"/>
  <c r="AY159" i="13" s="1"/>
  <c r="AI159" i="13"/>
  <c r="P159" i="13" s="1"/>
  <c r="J19" i="13"/>
  <c r="J20" i="13"/>
  <c r="J21" i="13"/>
  <c r="J22" i="13"/>
  <c r="J23" i="13"/>
  <c r="J24" i="13"/>
  <c r="J25" i="13"/>
  <c r="J26" i="13"/>
  <c r="J27" i="13"/>
  <c r="L8" i="13"/>
  <c r="G142" i="13" s="1"/>
  <c r="E27" i="13"/>
  <c r="E26" i="13"/>
  <c r="E25" i="13"/>
  <c r="E24" i="13"/>
  <c r="E23" i="13"/>
  <c r="E22" i="13"/>
  <c r="E21" i="13"/>
  <c r="E20" i="13"/>
  <c r="E19" i="13"/>
  <c r="H70" i="13"/>
  <c r="H34" i="13"/>
  <c r="I70" i="13"/>
  <c r="I34" i="13"/>
  <c r="AJ159" i="13"/>
  <c r="Q159" i="13" s="1"/>
  <c r="AT159" i="13"/>
  <c r="AU159" i="13" s="1"/>
  <c r="AS159" i="13"/>
  <c r="AR159" i="13"/>
  <c r="AQ159" i="13"/>
  <c r="AH159" i="13"/>
  <c r="I159" i="13"/>
  <c r="H159" i="13"/>
  <c r="AS157" i="13"/>
  <c r="AR157" i="13"/>
  <c r="AQ157" i="13"/>
  <c r="AH157" i="13"/>
  <c r="I157" i="13"/>
  <c r="H157" i="13"/>
  <c r="AS156" i="13"/>
  <c r="AR156" i="13"/>
  <c r="AQ156" i="13"/>
  <c r="AH156" i="13"/>
  <c r="I156" i="13"/>
  <c r="H156" i="13"/>
  <c r="AS155" i="13"/>
  <c r="AR155" i="13"/>
  <c r="AQ155" i="13"/>
  <c r="AH155" i="13"/>
  <c r="I155" i="13"/>
  <c r="I27" i="13" s="1"/>
  <c r="H155" i="13"/>
  <c r="AS149" i="13"/>
  <c r="AR149" i="13"/>
  <c r="AQ149" i="13"/>
  <c r="AH149" i="13"/>
  <c r="I149" i="13"/>
  <c r="H149" i="13"/>
  <c r="AS148" i="13"/>
  <c r="AR148" i="13"/>
  <c r="AQ148" i="13"/>
  <c r="AH148" i="13"/>
  <c r="I148" i="13"/>
  <c r="H148" i="13"/>
  <c r="AS147" i="13"/>
  <c r="AR147" i="13"/>
  <c r="AQ147" i="13"/>
  <c r="AH147" i="13"/>
  <c r="I147" i="13"/>
  <c r="H147" i="13"/>
  <c r="AS146" i="13"/>
  <c r="AR146" i="13"/>
  <c r="AQ146" i="13"/>
  <c r="AH146" i="13"/>
  <c r="I146" i="13"/>
  <c r="H146" i="13"/>
  <c r="AS145" i="13"/>
  <c r="AR145" i="13"/>
  <c r="AQ145" i="13"/>
  <c r="AH145" i="13"/>
  <c r="I145" i="13"/>
  <c r="H145" i="13"/>
  <c r="AS144" i="13"/>
  <c r="AR144" i="13"/>
  <c r="AQ144" i="13"/>
  <c r="AH144" i="13"/>
  <c r="I144" i="13"/>
  <c r="H144" i="13"/>
  <c r="AS138" i="13"/>
  <c r="AR138" i="13"/>
  <c r="AQ138" i="13"/>
  <c r="AH138" i="13"/>
  <c r="I138" i="13"/>
  <c r="H138" i="13"/>
  <c r="AJ139" i="13"/>
  <c r="Q139" i="13" s="1"/>
  <c r="AT139" i="13"/>
  <c r="AU139" i="13" s="1"/>
  <c r="AS139" i="13"/>
  <c r="AR139" i="13"/>
  <c r="AQ139" i="13"/>
  <c r="AH139" i="13"/>
  <c r="I139" i="13"/>
  <c r="H139" i="13"/>
  <c r="AS137" i="13"/>
  <c r="AR137" i="13"/>
  <c r="AQ137" i="13"/>
  <c r="AH137" i="13"/>
  <c r="I137" i="13"/>
  <c r="H137" i="13"/>
  <c r="AJ136" i="13"/>
  <c r="Q136" i="13" s="1"/>
  <c r="AT136" i="13"/>
  <c r="AU136" i="13" s="1"/>
  <c r="AX136" i="13" s="1"/>
  <c r="AS136" i="13"/>
  <c r="AR136" i="13"/>
  <c r="AQ136" i="13"/>
  <c r="AH136" i="13"/>
  <c r="I136" i="13"/>
  <c r="H136" i="13"/>
  <c r="AS135" i="13"/>
  <c r="AR135" i="13"/>
  <c r="AQ135" i="13"/>
  <c r="AH135" i="13"/>
  <c r="I135" i="13"/>
  <c r="H135" i="13"/>
  <c r="AS134" i="13"/>
  <c r="AR134" i="13"/>
  <c r="AQ134" i="13"/>
  <c r="AH134" i="13"/>
  <c r="I134" i="13"/>
  <c r="H134" i="13"/>
  <c r="AS133" i="13"/>
  <c r="AR133" i="13"/>
  <c r="AQ133" i="13"/>
  <c r="AH133" i="13"/>
  <c r="I133" i="13"/>
  <c r="I26" i="13" s="1"/>
  <c r="H133" i="13"/>
  <c r="H26" i="13" s="1"/>
  <c r="AS131" i="13"/>
  <c r="AR131" i="13"/>
  <c r="AQ131" i="13"/>
  <c r="AH131" i="13"/>
  <c r="I131" i="13"/>
  <c r="H131" i="13"/>
  <c r="AS130" i="13"/>
  <c r="AR130" i="13"/>
  <c r="AQ130" i="13"/>
  <c r="AH130" i="13"/>
  <c r="I130" i="13"/>
  <c r="H130" i="13"/>
  <c r="AJ129" i="13"/>
  <c r="Q129" i="13" s="1"/>
  <c r="AT129" i="13"/>
  <c r="AU129" i="13" s="1"/>
  <c r="AS129" i="13"/>
  <c r="AR129" i="13"/>
  <c r="AQ129" i="13"/>
  <c r="AH129" i="13"/>
  <c r="I129" i="13"/>
  <c r="H129" i="13"/>
  <c r="AS128" i="13"/>
  <c r="AR128" i="13"/>
  <c r="AQ128" i="13"/>
  <c r="AH128" i="13"/>
  <c r="I128" i="13"/>
  <c r="H128" i="13"/>
  <c r="AS127" i="13"/>
  <c r="AR127" i="13"/>
  <c r="AQ127" i="13"/>
  <c r="AH127" i="13"/>
  <c r="I127" i="13"/>
  <c r="H127" i="13"/>
  <c r="AS126" i="13"/>
  <c r="AR126" i="13"/>
  <c r="AQ126" i="13"/>
  <c r="AH126" i="13"/>
  <c r="I126" i="13"/>
  <c r="H126" i="13"/>
  <c r="AS125" i="13"/>
  <c r="AR125" i="13"/>
  <c r="AQ125" i="13"/>
  <c r="AH125" i="13"/>
  <c r="I125" i="13"/>
  <c r="H125" i="13"/>
  <c r="AS124" i="13"/>
  <c r="AR124" i="13"/>
  <c r="AQ124" i="13"/>
  <c r="AH124" i="13"/>
  <c r="I124" i="13"/>
  <c r="H124" i="13"/>
  <c r="AS119" i="13"/>
  <c r="AR119" i="13"/>
  <c r="AQ119" i="13"/>
  <c r="AH119" i="13"/>
  <c r="I119" i="13"/>
  <c r="H119" i="13"/>
  <c r="AJ118" i="13"/>
  <c r="Q118" i="13" s="1"/>
  <c r="AT118" i="13"/>
  <c r="AU118" i="13" s="1"/>
  <c r="AS118" i="13"/>
  <c r="AR118" i="13"/>
  <c r="AQ118" i="13"/>
  <c r="AH118" i="13"/>
  <c r="I118" i="13"/>
  <c r="H118" i="13"/>
  <c r="AS117" i="13"/>
  <c r="AR117" i="13"/>
  <c r="AQ117" i="13"/>
  <c r="AH117" i="13"/>
  <c r="P117" i="13"/>
  <c r="I117" i="13"/>
  <c r="H117" i="13"/>
  <c r="Q116" i="13"/>
  <c r="AS116" i="13"/>
  <c r="AR116" i="13"/>
  <c r="AQ116" i="13"/>
  <c r="AH116" i="13"/>
  <c r="I116" i="13"/>
  <c r="H116" i="13"/>
  <c r="AS115" i="13"/>
  <c r="AR115" i="13"/>
  <c r="AQ115" i="13"/>
  <c r="AH115" i="13"/>
  <c r="P115" i="13"/>
  <c r="I115" i="13"/>
  <c r="H115" i="13"/>
  <c r="AS114" i="13"/>
  <c r="AR114" i="13"/>
  <c r="AQ114" i="13"/>
  <c r="AH114" i="13"/>
  <c r="P114" i="13"/>
  <c r="I114" i="13"/>
  <c r="H114" i="13"/>
  <c r="Q113" i="13"/>
  <c r="AS113" i="13"/>
  <c r="AR113" i="13"/>
  <c r="AQ113" i="13"/>
  <c r="AH113" i="13"/>
  <c r="P113" i="13"/>
  <c r="I113" i="13"/>
  <c r="H113" i="13"/>
  <c r="Q112" i="13"/>
  <c r="AS112" i="13"/>
  <c r="AR112" i="13"/>
  <c r="AQ112" i="13"/>
  <c r="AH112" i="13"/>
  <c r="P112" i="13"/>
  <c r="I112" i="13"/>
  <c r="H112" i="13"/>
  <c r="AJ111" i="13"/>
  <c r="Q111" i="13" s="1"/>
  <c r="AT111" i="13"/>
  <c r="AU111" i="13" s="1"/>
  <c r="AS111" i="13"/>
  <c r="AR111" i="13"/>
  <c r="AQ111" i="13"/>
  <c r="AH111" i="13"/>
  <c r="I111" i="13"/>
  <c r="H111" i="13"/>
  <c r="AJ110" i="13"/>
  <c r="Q110" i="13" s="1"/>
  <c r="AT110" i="13"/>
  <c r="AU110" i="13" s="1"/>
  <c r="AX110" i="13" s="1"/>
  <c r="AS110" i="13"/>
  <c r="AR110" i="13"/>
  <c r="AQ110" i="13"/>
  <c r="AH110" i="13"/>
  <c r="I110" i="13"/>
  <c r="H110" i="13"/>
  <c r="AJ109" i="13"/>
  <c r="Q109" i="13" s="1"/>
  <c r="AT109" i="13"/>
  <c r="AU109" i="13" s="1"/>
  <c r="AS109" i="13"/>
  <c r="AR109" i="13"/>
  <c r="AQ109" i="13"/>
  <c r="AH109" i="13"/>
  <c r="P109" i="13"/>
  <c r="I109" i="13"/>
  <c r="H109" i="13"/>
  <c r="AS108" i="13"/>
  <c r="AR108" i="13"/>
  <c r="AQ108" i="13"/>
  <c r="AH108" i="13"/>
  <c r="I108" i="13"/>
  <c r="H108" i="13"/>
  <c r="AS107" i="13"/>
  <c r="AR107" i="13"/>
  <c r="AQ107" i="13"/>
  <c r="AH107" i="13"/>
  <c r="I107" i="13"/>
  <c r="H107" i="13"/>
  <c r="AS106" i="13"/>
  <c r="AR106" i="13"/>
  <c r="AQ106" i="13"/>
  <c r="AH106" i="13"/>
  <c r="P106" i="13"/>
  <c r="I106" i="13"/>
  <c r="H106" i="13"/>
  <c r="AS105" i="13"/>
  <c r="AR105" i="13"/>
  <c r="AQ105" i="13"/>
  <c r="AH105" i="13"/>
  <c r="I105" i="13"/>
  <c r="H105" i="13"/>
  <c r="AS104" i="13"/>
  <c r="AR104" i="13"/>
  <c r="AQ104" i="13"/>
  <c r="AH104" i="13"/>
  <c r="I104" i="13"/>
  <c r="H104" i="13"/>
  <c r="AS103" i="13"/>
  <c r="AR103" i="13"/>
  <c r="AQ103" i="13"/>
  <c r="AH103" i="13"/>
  <c r="I103" i="13"/>
  <c r="H103" i="13"/>
  <c r="AS102" i="13"/>
  <c r="AR102" i="13"/>
  <c r="AQ102" i="13"/>
  <c r="AH102" i="13"/>
  <c r="P102" i="13"/>
  <c r="I102" i="13"/>
  <c r="H102" i="13"/>
  <c r="AS101" i="13"/>
  <c r="AR101" i="13"/>
  <c r="AQ101" i="13"/>
  <c r="AH101" i="13"/>
  <c r="I101" i="13"/>
  <c r="H101" i="13"/>
  <c r="AS100" i="13"/>
  <c r="AR100" i="13"/>
  <c r="AQ100" i="13"/>
  <c r="AH100" i="13"/>
  <c r="I100" i="13"/>
  <c r="H100" i="13"/>
  <c r="G99" i="13"/>
  <c r="BG99" i="13" s="1"/>
  <c r="AS99" i="13"/>
  <c r="AR99" i="13"/>
  <c r="AQ99" i="13"/>
  <c r="AH99" i="13"/>
  <c r="I99" i="13"/>
  <c r="H99" i="13"/>
  <c r="G98" i="13"/>
  <c r="BB98" i="13" s="1"/>
  <c r="BC98" i="13" s="1"/>
  <c r="AS98" i="13"/>
  <c r="AR98" i="13"/>
  <c r="AQ98" i="13"/>
  <c r="AH98" i="13"/>
  <c r="P98" i="13"/>
  <c r="P24" i="13" s="1"/>
  <c r="I98" i="13"/>
  <c r="I24" i="13" s="1"/>
  <c r="H98" i="13"/>
  <c r="H24" i="13" s="1"/>
  <c r="AJ91" i="13"/>
  <c r="Q91" i="13" s="1"/>
  <c r="G91" i="13"/>
  <c r="BA91" i="13" s="1"/>
  <c r="AT91" i="13"/>
  <c r="AU91" i="13" s="1"/>
  <c r="AS91" i="13"/>
  <c r="AR91" i="13"/>
  <c r="AQ91" i="13"/>
  <c r="AH91" i="13"/>
  <c r="I91" i="13"/>
  <c r="H91" i="13"/>
  <c r="AJ89" i="13"/>
  <c r="Q89" i="13" s="1"/>
  <c r="AT89" i="13"/>
  <c r="AU89" i="13" s="1"/>
  <c r="AS89" i="13"/>
  <c r="AR89" i="13"/>
  <c r="AQ89" i="13"/>
  <c r="AH89" i="13"/>
  <c r="P89" i="13"/>
  <c r="I89" i="13"/>
  <c r="H89" i="13"/>
  <c r="AJ88" i="13"/>
  <c r="Q88" i="13" s="1"/>
  <c r="AT88" i="13"/>
  <c r="AU88" i="13" s="1"/>
  <c r="AS88" i="13"/>
  <c r="AR88" i="13"/>
  <c r="AQ88" i="13"/>
  <c r="AH88" i="13"/>
  <c r="I88" i="13"/>
  <c r="H88" i="13"/>
  <c r="AS87" i="13"/>
  <c r="AR87" i="13"/>
  <c r="AQ87" i="13"/>
  <c r="AH87" i="13"/>
  <c r="P87" i="13"/>
  <c r="I87" i="13"/>
  <c r="H87" i="13"/>
  <c r="Q86" i="13"/>
  <c r="AS86" i="13"/>
  <c r="AR86" i="13"/>
  <c r="AQ86" i="13"/>
  <c r="AH86" i="13"/>
  <c r="P86" i="13"/>
  <c r="I86" i="13"/>
  <c r="H86" i="13"/>
  <c r="Q85" i="13"/>
  <c r="AS85" i="13"/>
  <c r="AR85" i="13"/>
  <c r="AQ85" i="13"/>
  <c r="AH85" i="13"/>
  <c r="P85" i="13"/>
  <c r="I85" i="13"/>
  <c r="H85" i="13"/>
  <c r="Q84" i="13"/>
  <c r="AS84" i="13"/>
  <c r="AR84" i="13"/>
  <c r="AQ84" i="13"/>
  <c r="AH84" i="13"/>
  <c r="I84" i="13"/>
  <c r="H84" i="13"/>
  <c r="AS83" i="13"/>
  <c r="AR83" i="13"/>
  <c r="AQ83" i="13"/>
  <c r="AH83" i="13"/>
  <c r="P83" i="13"/>
  <c r="I83" i="13"/>
  <c r="H83" i="13"/>
  <c r="Q82" i="13"/>
  <c r="AS82" i="13"/>
  <c r="AR82" i="13"/>
  <c r="AQ82" i="13"/>
  <c r="AH82" i="13"/>
  <c r="P82" i="13"/>
  <c r="I82" i="13"/>
  <c r="H82" i="13"/>
  <c r="Q81" i="13"/>
  <c r="AS81" i="13"/>
  <c r="AR81" i="13"/>
  <c r="AQ81" i="13"/>
  <c r="AH81" i="13"/>
  <c r="P81" i="13"/>
  <c r="I81" i="13"/>
  <c r="H81" i="13"/>
  <c r="Q80" i="13"/>
  <c r="G80" i="13"/>
  <c r="BB80" i="13" s="1"/>
  <c r="AS80" i="13"/>
  <c r="AR80" i="13"/>
  <c r="AQ80" i="13"/>
  <c r="AH80" i="13"/>
  <c r="I80" i="13"/>
  <c r="H80" i="13"/>
  <c r="AS79" i="13"/>
  <c r="AR79" i="13"/>
  <c r="AQ79" i="13"/>
  <c r="AH79" i="13"/>
  <c r="P79" i="13"/>
  <c r="I79" i="13"/>
  <c r="H79" i="13"/>
  <c r="Q78" i="13"/>
  <c r="G78" i="13"/>
  <c r="BB78" i="13" s="1"/>
  <c r="AS78" i="13"/>
  <c r="AR78" i="13"/>
  <c r="AQ78" i="13"/>
  <c r="AH78" i="13"/>
  <c r="P78" i="13"/>
  <c r="I78" i="13"/>
  <c r="H78" i="13"/>
  <c r="Q77" i="13"/>
  <c r="G77" i="13"/>
  <c r="BA77" i="13" s="1"/>
  <c r="AS77" i="13"/>
  <c r="AR77" i="13"/>
  <c r="AQ77" i="13"/>
  <c r="AH77" i="13"/>
  <c r="P77" i="13"/>
  <c r="I77" i="13"/>
  <c r="H77" i="13"/>
  <c r="Q76" i="13"/>
  <c r="AS76" i="13"/>
  <c r="AR76" i="13"/>
  <c r="AQ76" i="13"/>
  <c r="AH76" i="13"/>
  <c r="I76" i="13"/>
  <c r="H76" i="13"/>
  <c r="G75" i="13"/>
  <c r="BA75" i="13" s="1"/>
  <c r="AS75" i="13"/>
  <c r="AR75" i="13"/>
  <c r="AQ75" i="13"/>
  <c r="AH75" i="13"/>
  <c r="P75" i="13"/>
  <c r="I75" i="13"/>
  <c r="H75" i="13"/>
  <c r="G74" i="13"/>
  <c r="BA74" i="13" s="1"/>
  <c r="AS74" i="13"/>
  <c r="AR74" i="13"/>
  <c r="AQ74" i="13"/>
  <c r="AH74" i="13"/>
  <c r="P74" i="13"/>
  <c r="P23" i="13" s="1"/>
  <c r="I74" i="13"/>
  <c r="I23" i="13" s="1"/>
  <c r="H74" i="13"/>
  <c r="H23" i="13" s="1"/>
  <c r="AJ71" i="13"/>
  <c r="Q71" i="13" s="1"/>
  <c r="AT71" i="13"/>
  <c r="AU71" i="13" s="1"/>
  <c r="AS71" i="13"/>
  <c r="AR71" i="13"/>
  <c r="AQ71" i="13"/>
  <c r="AH71" i="13"/>
  <c r="P71" i="13"/>
  <c r="I71" i="13"/>
  <c r="H71" i="13"/>
  <c r="AS70" i="13"/>
  <c r="AR70" i="13"/>
  <c r="AQ70" i="13"/>
  <c r="AH70" i="13"/>
  <c r="AS69" i="13"/>
  <c r="AR69" i="13"/>
  <c r="AQ69" i="13"/>
  <c r="AH69" i="13"/>
  <c r="I69" i="13"/>
  <c r="H69" i="13"/>
  <c r="AJ68" i="13"/>
  <c r="Q68" i="13" s="1"/>
  <c r="G68" i="13"/>
  <c r="BA68" i="13" s="1"/>
  <c r="AT68" i="13"/>
  <c r="AU68" i="13" s="1"/>
  <c r="AS68" i="13"/>
  <c r="AR68" i="13"/>
  <c r="AQ68" i="13"/>
  <c r="AH68" i="13"/>
  <c r="I68" i="13"/>
  <c r="H68" i="13"/>
  <c r="Q67" i="13"/>
  <c r="G67" i="13"/>
  <c r="BA67" i="13" s="1"/>
  <c r="AS67" i="13"/>
  <c r="AR67" i="13"/>
  <c r="AQ67" i="13"/>
  <c r="AH67" i="13"/>
  <c r="P67" i="13"/>
  <c r="I67" i="13"/>
  <c r="H67" i="13"/>
  <c r="AJ66" i="13"/>
  <c r="Q66" i="13" s="1"/>
  <c r="G66" i="13"/>
  <c r="BB66" i="13" s="1"/>
  <c r="AT66" i="13"/>
  <c r="AU66" i="13" s="1"/>
  <c r="AS66" i="13"/>
  <c r="AR66" i="13"/>
  <c r="AQ66" i="13"/>
  <c r="AH66" i="13"/>
  <c r="P66" i="13"/>
  <c r="I66" i="13"/>
  <c r="H66" i="13"/>
  <c r="AJ65" i="13"/>
  <c r="Q65" i="13" s="1"/>
  <c r="AT65" i="13"/>
  <c r="AU65" i="13" s="1"/>
  <c r="AS65" i="13"/>
  <c r="AR65" i="13"/>
  <c r="AQ65" i="13"/>
  <c r="AH65" i="13"/>
  <c r="I65" i="13"/>
  <c r="H65" i="13"/>
  <c r="AJ64" i="13"/>
  <c r="Q64" i="13" s="1"/>
  <c r="AT64" i="13"/>
  <c r="AU64" i="13" s="1"/>
  <c r="AS64" i="13"/>
  <c r="AR64" i="13"/>
  <c r="AQ64" i="13"/>
  <c r="AH64" i="13"/>
  <c r="P64" i="13"/>
  <c r="I64" i="13"/>
  <c r="H64" i="13"/>
  <c r="AS63" i="13"/>
  <c r="AR63" i="13"/>
  <c r="AQ63" i="13"/>
  <c r="AH63" i="13"/>
  <c r="I63" i="13"/>
  <c r="H63" i="13"/>
  <c r="AS62" i="13"/>
  <c r="AR62" i="13"/>
  <c r="AQ62" i="13"/>
  <c r="AH62" i="13"/>
  <c r="I62" i="13"/>
  <c r="H62" i="13"/>
  <c r="AJ59" i="13"/>
  <c r="Q59" i="13" s="1"/>
  <c r="AT59" i="13"/>
  <c r="AU59" i="13" s="1"/>
  <c r="AS59" i="13"/>
  <c r="AR59" i="13"/>
  <c r="AQ59" i="13"/>
  <c r="AH59" i="13"/>
  <c r="I59" i="13"/>
  <c r="H59" i="13"/>
  <c r="Q58" i="13"/>
  <c r="AS58" i="13"/>
  <c r="AR58" i="13"/>
  <c r="AQ58" i="13"/>
  <c r="AH58" i="13"/>
  <c r="I58" i="13"/>
  <c r="H58" i="13"/>
  <c r="AJ57" i="13"/>
  <c r="Q57" i="13" s="1"/>
  <c r="AT57" i="13"/>
  <c r="AU57" i="13" s="1"/>
  <c r="AS57" i="13"/>
  <c r="AR57" i="13"/>
  <c r="AQ57" i="13"/>
  <c r="AH57" i="13"/>
  <c r="P57" i="13"/>
  <c r="I57" i="13"/>
  <c r="H57" i="13"/>
  <c r="AJ56" i="13"/>
  <c r="Q56" i="13" s="1"/>
  <c r="G56" i="13"/>
  <c r="BA56" i="13" s="1"/>
  <c r="AT56" i="13"/>
  <c r="AU56" i="13" s="1"/>
  <c r="AS56" i="13"/>
  <c r="AR56" i="13"/>
  <c r="AQ56" i="13"/>
  <c r="AH56" i="13"/>
  <c r="I56" i="13"/>
  <c r="H56" i="13"/>
  <c r="G55" i="13"/>
  <c r="BA55" i="13" s="1"/>
  <c r="AS55" i="13"/>
  <c r="AR55" i="13"/>
  <c r="AQ55" i="13"/>
  <c r="AH55" i="13"/>
  <c r="I55" i="13"/>
  <c r="H55" i="13"/>
  <c r="AS54" i="13"/>
  <c r="AR54" i="13"/>
  <c r="AQ54" i="13"/>
  <c r="AH54" i="13"/>
  <c r="P54" i="13"/>
  <c r="I54" i="13"/>
  <c r="H54" i="13"/>
  <c r="AJ53" i="13"/>
  <c r="Q53" i="13" s="1"/>
  <c r="G53" i="13"/>
  <c r="BB53" i="13" s="1"/>
  <c r="AT53" i="13"/>
  <c r="AU53" i="13" s="1"/>
  <c r="AW53" i="13" s="1"/>
  <c r="AS53" i="13"/>
  <c r="AR53" i="13"/>
  <c r="AQ53" i="13"/>
  <c r="AH53" i="13"/>
  <c r="P53" i="13"/>
  <c r="I53" i="13"/>
  <c r="H53" i="13"/>
  <c r="AJ52" i="13"/>
  <c r="Q52" i="13" s="1"/>
  <c r="AT52" i="13"/>
  <c r="AU52" i="13" s="1"/>
  <c r="AS52" i="13"/>
  <c r="AR52" i="13"/>
  <c r="AQ52" i="13"/>
  <c r="AH52" i="13"/>
  <c r="I52" i="13"/>
  <c r="H52" i="13"/>
  <c r="AJ73" i="13"/>
  <c r="Q73" i="13" s="1"/>
  <c r="AT73" i="13"/>
  <c r="AU73" i="13" s="1"/>
  <c r="AW73" i="13" s="1"/>
  <c r="AS73" i="13"/>
  <c r="AR73" i="13"/>
  <c r="AQ73" i="13"/>
  <c r="AH73" i="13"/>
  <c r="I73" i="13"/>
  <c r="H73" i="13"/>
  <c r="AJ72" i="13"/>
  <c r="Q72" i="13" s="1"/>
  <c r="Q22" i="13" s="1"/>
  <c r="AT72" i="13"/>
  <c r="AU72" i="13" s="1"/>
  <c r="AS72" i="13"/>
  <c r="AR72" i="13"/>
  <c r="AQ72" i="13"/>
  <c r="AH72" i="13"/>
  <c r="I72" i="13"/>
  <c r="I22" i="13" s="1"/>
  <c r="H72" i="13"/>
  <c r="H22" i="13" s="1"/>
  <c r="AS48" i="13"/>
  <c r="AR48" i="13"/>
  <c r="AQ48" i="13"/>
  <c r="AH48" i="13"/>
  <c r="I48" i="13"/>
  <c r="H48" i="13"/>
  <c r="Q47" i="13"/>
  <c r="AS47" i="13"/>
  <c r="AR47" i="13"/>
  <c r="AQ47" i="13"/>
  <c r="AH47" i="13"/>
  <c r="I47" i="13"/>
  <c r="H47" i="13"/>
  <c r="AJ45" i="13"/>
  <c r="Q45" i="13" s="1"/>
  <c r="AT45" i="13"/>
  <c r="AU45" i="13" s="1"/>
  <c r="AS45" i="13"/>
  <c r="AR45" i="13"/>
  <c r="AQ45" i="13"/>
  <c r="AH45" i="13"/>
  <c r="P45" i="13"/>
  <c r="I45" i="13"/>
  <c r="H45" i="13"/>
  <c r="AS44" i="13"/>
  <c r="AR44" i="13"/>
  <c r="AQ44" i="13"/>
  <c r="AH44" i="13"/>
  <c r="I44" i="13"/>
  <c r="H44" i="13"/>
  <c r="AS43" i="13"/>
  <c r="AR43" i="13"/>
  <c r="AQ43" i="13"/>
  <c r="AH43" i="13"/>
  <c r="P43" i="13"/>
  <c r="I43" i="13"/>
  <c r="H43" i="13"/>
  <c r="AS42" i="13"/>
  <c r="AR42" i="13"/>
  <c r="AQ42" i="13"/>
  <c r="AH42" i="13"/>
  <c r="I42" i="13"/>
  <c r="H42" i="13"/>
  <c r="Q41" i="13"/>
  <c r="AS41" i="13"/>
  <c r="AR41" i="13"/>
  <c r="AQ41" i="13"/>
  <c r="AH41" i="13"/>
  <c r="P41" i="13"/>
  <c r="I41" i="13"/>
  <c r="H41" i="13"/>
  <c r="AS40" i="13"/>
  <c r="AR40" i="13"/>
  <c r="AQ40" i="13"/>
  <c r="AH40" i="13"/>
  <c r="I40" i="13"/>
  <c r="H40" i="13"/>
  <c r="AS39" i="13"/>
  <c r="AR39" i="13"/>
  <c r="AQ39" i="13"/>
  <c r="AH39" i="13"/>
  <c r="P39" i="13"/>
  <c r="P20" i="13" s="1"/>
  <c r="I39" i="13"/>
  <c r="I20" i="13" s="1"/>
  <c r="H39" i="13"/>
  <c r="H20" i="13" s="1"/>
  <c r="G38" i="13"/>
  <c r="BG38" i="13" s="1"/>
  <c r="AS38" i="13"/>
  <c r="AR38" i="13"/>
  <c r="AQ38" i="13"/>
  <c r="AH38" i="13"/>
  <c r="I38" i="13"/>
  <c r="H38" i="13"/>
  <c r="G37" i="13"/>
  <c r="BB37" i="13" s="1"/>
  <c r="AS37" i="13"/>
  <c r="AR37" i="13"/>
  <c r="AQ37" i="13"/>
  <c r="AH37" i="13"/>
  <c r="P37" i="13"/>
  <c r="I37" i="13"/>
  <c r="H37" i="13"/>
  <c r="AJ36" i="13"/>
  <c r="Q36" i="13" s="1"/>
  <c r="G36" i="13"/>
  <c r="BG36" i="13" s="1"/>
  <c r="BI36" i="13" s="1"/>
  <c r="AT36" i="13"/>
  <c r="AU36" i="13" s="1"/>
  <c r="AS36" i="13"/>
  <c r="AR36" i="13"/>
  <c r="AQ36" i="13"/>
  <c r="AH36" i="13"/>
  <c r="I36" i="13"/>
  <c r="H36" i="13"/>
  <c r="Q35" i="13"/>
  <c r="AS35" i="13"/>
  <c r="AR35" i="13"/>
  <c r="AQ35" i="13"/>
  <c r="AH35" i="13"/>
  <c r="P35" i="13"/>
  <c r="I35" i="13"/>
  <c r="H35" i="13"/>
  <c r="AJ34" i="13"/>
  <c r="Q34" i="13" s="1"/>
  <c r="AI34" i="13"/>
  <c r="AT34" i="13"/>
  <c r="AU34" i="13" s="1"/>
  <c r="AV34" i="13"/>
  <c r="AY34" i="13" s="1"/>
  <c r="AS34" i="13"/>
  <c r="AR34" i="13"/>
  <c r="AQ34" i="13"/>
  <c r="AH34" i="13"/>
  <c r="H27" i="13"/>
  <c r="Q25" i="13"/>
  <c r="P25" i="13"/>
  <c r="I25" i="13"/>
  <c r="H25" i="13"/>
  <c r="G109" i="13" l="1"/>
  <c r="BG109" i="13" s="1"/>
  <c r="BI109" i="13" s="1"/>
  <c r="BM109" i="13" s="1"/>
  <c r="G24" i="13"/>
  <c r="G52" i="13"/>
  <c r="BB52" i="13" s="1"/>
  <c r="G71" i="13"/>
  <c r="BA71" i="13" s="1"/>
  <c r="G76" i="13"/>
  <c r="BG76" i="13" s="1"/>
  <c r="BH76" i="13" s="1"/>
  <c r="G89" i="13"/>
  <c r="BB89" i="13" s="1"/>
  <c r="BC89" i="13" s="1"/>
  <c r="N89" i="13" s="1"/>
  <c r="G54" i="13"/>
  <c r="BA54" i="13" s="1"/>
  <c r="BP54" i="13" s="1"/>
  <c r="G69" i="13"/>
  <c r="BA69" i="13" s="1"/>
  <c r="BP69" i="13" s="1"/>
  <c r="G79" i="13"/>
  <c r="BB79" i="13" s="1"/>
  <c r="G81" i="13"/>
  <c r="BA81" i="13" s="1"/>
  <c r="G107" i="13"/>
  <c r="BA107" i="13" s="1"/>
  <c r="G112" i="13"/>
  <c r="BB112" i="13" s="1"/>
  <c r="BC112" i="13" s="1"/>
  <c r="N112" i="13" s="1"/>
  <c r="G57" i="13"/>
  <c r="BG57" i="13" s="1"/>
  <c r="BI57" i="13" s="1"/>
  <c r="BM57" i="13" s="1"/>
  <c r="G58" i="13"/>
  <c r="BB58" i="13" s="1"/>
  <c r="BD58" i="13" s="1"/>
  <c r="G82" i="13"/>
  <c r="BB82" i="13" s="1"/>
  <c r="BC82" i="13" s="1"/>
  <c r="G84" i="13"/>
  <c r="BA84" i="13" s="1"/>
  <c r="BP84" i="13" s="1"/>
  <c r="G105" i="13"/>
  <c r="BA105" i="13" s="1"/>
  <c r="G106" i="13"/>
  <c r="BA106" i="13" s="1"/>
  <c r="G44" i="13"/>
  <c r="BA44" i="13" s="1"/>
  <c r="G59" i="13"/>
  <c r="BA59" i="13" s="1"/>
  <c r="G62" i="13"/>
  <c r="BG62" i="13" s="1"/>
  <c r="G64" i="13"/>
  <c r="BB64" i="13" s="1"/>
  <c r="BD64" i="13" s="1"/>
  <c r="G83" i="13"/>
  <c r="BA83" i="13" s="1"/>
  <c r="BP83" i="13" s="1"/>
  <c r="G86" i="13"/>
  <c r="BG86" i="13" s="1"/>
  <c r="BH86" i="13" s="1"/>
  <c r="M86" i="13" s="1"/>
  <c r="G104" i="13"/>
  <c r="BA104" i="13" s="1"/>
  <c r="G40" i="13"/>
  <c r="BB40" i="13" s="1"/>
  <c r="G41" i="13"/>
  <c r="BB41" i="13" s="1"/>
  <c r="BC41" i="13" s="1"/>
  <c r="G42" i="13"/>
  <c r="BA42" i="13" s="1"/>
  <c r="BP42" i="13" s="1"/>
  <c r="G43" i="13"/>
  <c r="BG43" i="13" s="1"/>
  <c r="BH43" i="13" s="1"/>
  <c r="G45" i="13"/>
  <c r="BG45" i="13" s="1"/>
  <c r="BI45" i="13" s="1"/>
  <c r="BM45" i="13" s="1"/>
  <c r="G47" i="13"/>
  <c r="BA47" i="13" s="1"/>
  <c r="BP47" i="13" s="1"/>
  <c r="G48" i="13"/>
  <c r="BA48" i="13" s="1"/>
  <c r="BP48" i="13" s="1"/>
  <c r="G72" i="13"/>
  <c r="BA72" i="13" s="1"/>
  <c r="G65" i="13"/>
  <c r="G87" i="13"/>
  <c r="BA87" i="13" s="1"/>
  <c r="G88" i="13"/>
  <c r="BG88" i="13" s="1"/>
  <c r="BI88" i="13" s="1"/>
  <c r="BM88" i="13" s="1"/>
  <c r="G35" i="13"/>
  <c r="BA35" i="13" s="1"/>
  <c r="G73" i="13"/>
  <c r="BG73" i="13" s="1"/>
  <c r="BI73" i="13" s="1"/>
  <c r="BM73" i="13" s="1"/>
  <c r="G101" i="13"/>
  <c r="BA101" i="13" s="1"/>
  <c r="BP101" i="13" s="1"/>
  <c r="G102" i="13"/>
  <c r="BA102" i="13" s="1"/>
  <c r="BP102" i="13" s="1"/>
  <c r="H19" i="13"/>
  <c r="BA142" i="13"/>
  <c r="BP142" i="13" s="1"/>
  <c r="BG142" i="13"/>
  <c r="BB142" i="13"/>
  <c r="I19" i="13"/>
  <c r="G23" i="13"/>
  <c r="I21" i="13"/>
  <c r="G147" i="13"/>
  <c r="BB147" i="13" s="1"/>
  <c r="BC147" i="13" s="1"/>
  <c r="N147" i="13" s="1"/>
  <c r="G140" i="13"/>
  <c r="G141" i="13"/>
  <c r="G151" i="13"/>
  <c r="AW65" i="13"/>
  <c r="AZ65" i="13" s="1"/>
  <c r="H21" i="13"/>
  <c r="P21" i="13"/>
  <c r="Q21" i="13"/>
  <c r="G22" i="13"/>
  <c r="G115" i="13"/>
  <c r="BB115" i="13" s="1"/>
  <c r="BC115" i="13" s="1"/>
  <c r="G134" i="13"/>
  <c r="BB134" i="13" s="1"/>
  <c r="BC134" i="13" s="1"/>
  <c r="G114" i="13"/>
  <c r="BG114" i="13" s="1"/>
  <c r="BH114" i="13" s="1"/>
  <c r="G116" i="13"/>
  <c r="BA116" i="13" s="1"/>
  <c r="BP116" i="13" s="1"/>
  <c r="G118" i="13"/>
  <c r="BA118" i="13" s="1"/>
  <c r="BP118" i="13" s="1"/>
  <c r="G124" i="13"/>
  <c r="BG124" i="13" s="1"/>
  <c r="BI124" i="13" s="1"/>
  <c r="BM124" i="13" s="1"/>
  <c r="G129" i="13"/>
  <c r="BG129" i="13" s="1"/>
  <c r="BI129" i="13" s="1"/>
  <c r="BM129" i="13" s="1"/>
  <c r="G113" i="13"/>
  <c r="BB113" i="13" s="1"/>
  <c r="BC113" i="13" s="1"/>
  <c r="N113" i="13" s="1"/>
  <c r="G50" i="13"/>
  <c r="G60" i="13"/>
  <c r="G61" i="13"/>
  <c r="G51" i="13"/>
  <c r="G138" i="13"/>
  <c r="BA138" i="13" s="1"/>
  <c r="BP138" i="13" s="1"/>
  <c r="G127" i="13"/>
  <c r="BA127" i="13" s="1"/>
  <c r="BP127" i="13" s="1"/>
  <c r="G125" i="13"/>
  <c r="BA125" i="13" s="1"/>
  <c r="BP125" i="13" s="1"/>
  <c r="AW57" i="13"/>
  <c r="AZ57" i="13" s="1"/>
  <c r="AW59" i="13"/>
  <c r="G39" i="13"/>
  <c r="BG39" i="13" s="1"/>
  <c r="G46" i="13"/>
  <c r="G49" i="13"/>
  <c r="G143" i="13"/>
  <c r="G132" i="13"/>
  <c r="G150" i="13"/>
  <c r="G123" i="13"/>
  <c r="G152" i="13"/>
  <c r="AW71" i="13"/>
  <c r="AZ71" i="13" s="1"/>
  <c r="AW66" i="13"/>
  <c r="AZ66" i="13" s="1"/>
  <c r="AW129" i="13"/>
  <c r="AZ129" i="13" s="1"/>
  <c r="BN152" i="13"/>
  <c r="AW128" i="13"/>
  <c r="AZ128" i="13" s="1"/>
  <c r="AW88" i="13"/>
  <c r="AZ88" i="13" s="1"/>
  <c r="BG79" i="13"/>
  <c r="BI79" i="13" s="1"/>
  <c r="BM79" i="13" s="1"/>
  <c r="BG42" i="13"/>
  <c r="BH42" i="13" s="1"/>
  <c r="M42" i="13" s="1"/>
  <c r="G131" i="13"/>
  <c r="BA131" i="13" s="1"/>
  <c r="BP131" i="13" s="1"/>
  <c r="G157" i="13"/>
  <c r="BA157" i="13" s="1"/>
  <c r="BP157" i="13" s="1"/>
  <c r="G136" i="13"/>
  <c r="BB136" i="13" s="1"/>
  <c r="BD136" i="13" s="1"/>
  <c r="G139" i="13"/>
  <c r="BA139" i="13" s="1"/>
  <c r="BP139" i="13" s="1"/>
  <c r="G155" i="13"/>
  <c r="BA155" i="13" s="1"/>
  <c r="BP155" i="13" s="1"/>
  <c r="G34" i="13"/>
  <c r="BG34" i="13" s="1"/>
  <c r="BH34" i="13" s="1"/>
  <c r="G144" i="13"/>
  <c r="BG144" i="13" s="1"/>
  <c r="BI144" i="13" s="1"/>
  <c r="BM144" i="13" s="1"/>
  <c r="G146" i="13"/>
  <c r="BG146" i="13" s="1"/>
  <c r="BH146" i="13" s="1"/>
  <c r="G148" i="13"/>
  <c r="BA148" i="13" s="1"/>
  <c r="BP148" i="13" s="1"/>
  <c r="G108" i="13"/>
  <c r="BA108" i="13" s="1"/>
  <c r="BP108" i="13" s="1"/>
  <c r="G126" i="13"/>
  <c r="BB126" i="13" s="1"/>
  <c r="BD126" i="13" s="1"/>
  <c r="G128" i="13"/>
  <c r="BB128" i="13" s="1"/>
  <c r="BD128" i="13" s="1"/>
  <c r="G100" i="13"/>
  <c r="AW47" i="13"/>
  <c r="AZ47" i="13" s="1"/>
  <c r="G117" i="13"/>
  <c r="BA117" i="13" s="1"/>
  <c r="BP117" i="13" s="1"/>
  <c r="G130" i="13"/>
  <c r="BB130" i="13" s="1"/>
  <c r="G103" i="13"/>
  <c r="BG103" i="13" s="1"/>
  <c r="BH103" i="13" s="1"/>
  <c r="M103" i="13" s="1"/>
  <c r="G110" i="13"/>
  <c r="BB110" i="13" s="1"/>
  <c r="BD110" i="13" s="1"/>
  <c r="G135" i="13"/>
  <c r="BG135" i="13" s="1"/>
  <c r="BH135" i="13" s="1"/>
  <c r="G111" i="13"/>
  <c r="BG111" i="13" s="1"/>
  <c r="BI111" i="13" s="1"/>
  <c r="BM111" i="13" s="1"/>
  <c r="G119" i="13"/>
  <c r="BG119" i="13" s="1"/>
  <c r="BI119" i="13" s="1"/>
  <c r="BM119" i="13" s="1"/>
  <c r="G137" i="13"/>
  <c r="BA137" i="13" s="1"/>
  <c r="BP137" i="13" s="1"/>
  <c r="G145" i="13"/>
  <c r="BA145" i="13" s="1"/>
  <c r="BP145" i="13" s="1"/>
  <c r="G149" i="13"/>
  <c r="BB149" i="13" s="1"/>
  <c r="BD149" i="13" s="1"/>
  <c r="G156" i="13"/>
  <c r="BA156" i="13" s="1"/>
  <c r="BP156" i="13" s="1"/>
  <c r="G133" i="13"/>
  <c r="AW44" i="13"/>
  <c r="AZ44" i="13" s="1"/>
  <c r="BH36" i="13"/>
  <c r="BJ36" i="13" s="1"/>
  <c r="K36" i="13" s="1"/>
  <c r="BG56" i="13"/>
  <c r="AW137" i="13"/>
  <c r="AZ137" i="13" s="1"/>
  <c r="BG52" i="13"/>
  <c r="BG80" i="13"/>
  <c r="BH80" i="13" s="1"/>
  <c r="M80" i="13" s="1"/>
  <c r="BA76" i="13"/>
  <c r="BP76" i="13" s="1"/>
  <c r="BA80" i="13"/>
  <c r="BP80" i="13" s="1"/>
  <c r="G70" i="13"/>
  <c r="AW80" i="13"/>
  <c r="AZ80" i="13" s="1"/>
  <c r="AW130" i="13"/>
  <c r="AZ130" i="13" s="1"/>
  <c r="AW138" i="13"/>
  <c r="AZ138" i="13" s="1"/>
  <c r="AW76" i="13"/>
  <c r="AZ76" i="13" s="1"/>
  <c r="AW68" i="13"/>
  <c r="AZ68" i="13" s="1"/>
  <c r="AX68" i="13"/>
  <c r="AX36" i="13"/>
  <c r="AW36" i="13"/>
  <c r="AZ36" i="13" s="1"/>
  <c r="AW72" i="13"/>
  <c r="AZ72" i="13" s="1"/>
  <c r="AX72" i="13"/>
  <c r="AW45" i="13"/>
  <c r="AZ45" i="13" s="1"/>
  <c r="AX45" i="13"/>
  <c r="AW56" i="13"/>
  <c r="AZ56" i="13" s="1"/>
  <c r="AX56" i="13"/>
  <c r="AW52" i="13"/>
  <c r="AZ52" i="13" s="1"/>
  <c r="AX52" i="13"/>
  <c r="AW64" i="13"/>
  <c r="AZ64" i="13" s="1"/>
  <c r="AX64" i="13"/>
  <c r="AX139" i="13"/>
  <c r="AW139" i="13"/>
  <c r="AZ139" i="13" s="1"/>
  <c r="BB68" i="13"/>
  <c r="BC68" i="13" s="1"/>
  <c r="AZ53" i="13"/>
  <c r="BG68" i="13"/>
  <c r="AW156" i="13"/>
  <c r="AZ156" i="13" s="1"/>
  <c r="BA38" i="13"/>
  <c r="BP38" i="13" s="1"/>
  <c r="AW148" i="13"/>
  <c r="AZ148" i="13" s="1"/>
  <c r="BG44" i="13"/>
  <c r="BH44" i="13" s="1"/>
  <c r="M44" i="13" s="1"/>
  <c r="BH57" i="13"/>
  <c r="M57" i="13" s="1"/>
  <c r="BG67" i="13"/>
  <c r="BH67" i="13" s="1"/>
  <c r="M67" i="13" s="1"/>
  <c r="BG37" i="13"/>
  <c r="BI37" i="13" s="1"/>
  <c r="BM37" i="13" s="1"/>
  <c r="BP44" i="13"/>
  <c r="BB42" i="13"/>
  <c r="BC42" i="13" s="1"/>
  <c r="BB76" i="13"/>
  <c r="BD76" i="13" s="1"/>
  <c r="AW159" i="13"/>
  <c r="AZ159" i="13" s="1"/>
  <c r="AW87" i="13"/>
  <c r="AZ87" i="13" s="1"/>
  <c r="AW41" i="13"/>
  <c r="AZ41" i="13" s="1"/>
  <c r="BA52" i="13"/>
  <c r="BP52" i="13" s="1"/>
  <c r="BH88" i="13"/>
  <c r="M88" i="13" s="1"/>
  <c r="AW35" i="13"/>
  <c r="AZ35" i="13" s="1"/>
  <c r="G162" i="13"/>
  <c r="G158" i="13"/>
  <c r="G153" i="13"/>
  <c r="G160" i="13"/>
  <c r="G154" i="13"/>
  <c r="G93" i="13"/>
  <c r="G97" i="13"/>
  <c r="G161" i="13"/>
  <c r="G96" i="13"/>
  <c r="G163" i="13"/>
  <c r="G95" i="13"/>
  <c r="G92" i="13"/>
  <c r="G90" i="13"/>
  <c r="G94" i="13"/>
  <c r="BP55" i="13"/>
  <c r="BB106" i="13"/>
  <c r="BC106" i="13" s="1"/>
  <c r="N106" i="13" s="1"/>
  <c r="AW91" i="13"/>
  <c r="AZ91" i="13" s="1"/>
  <c r="BG112" i="13"/>
  <c r="BH112" i="13" s="1"/>
  <c r="BG98" i="13"/>
  <c r="BH98" i="13" s="1"/>
  <c r="BA98" i="13"/>
  <c r="BP98" i="13" s="1"/>
  <c r="BB109" i="13"/>
  <c r="BC109" i="13" s="1"/>
  <c r="N109" i="13" s="1"/>
  <c r="BP107" i="13"/>
  <c r="AW89" i="13"/>
  <c r="AZ89" i="13" s="1"/>
  <c r="BH109" i="13"/>
  <c r="M109" i="13" s="1"/>
  <c r="BG106" i="13"/>
  <c r="AW126" i="13"/>
  <c r="AZ126" i="13" s="1"/>
  <c r="AW111" i="13"/>
  <c r="AZ111" i="13" s="1"/>
  <c r="AW100" i="13"/>
  <c r="AZ100" i="13" s="1"/>
  <c r="AW118" i="13"/>
  <c r="AZ118" i="13" s="1"/>
  <c r="BG89" i="13"/>
  <c r="AW106" i="13"/>
  <c r="AZ106" i="13" s="1"/>
  <c r="BB99" i="13"/>
  <c r="BD99" i="13" s="1"/>
  <c r="BA99" i="13"/>
  <c r="BP99" i="13" s="1"/>
  <c r="AW109" i="13"/>
  <c r="AZ109" i="13" s="1"/>
  <c r="AZ73" i="13"/>
  <c r="BP75" i="13"/>
  <c r="BP67" i="13"/>
  <c r="AZ59" i="13"/>
  <c r="AX89" i="13"/>
  <c r="AX85" i="13"/>
  <c r="AW85" i="13"/>
  <c r="AZ85" i="13" s="1"/>
  <c r="AW40" i="13"/>
  <c r="AZ40" i="13" s="1"/>
  <c r="AX40" i="13"/>
  <c r="AW48" i="13"/>
  <c r="AZ48" i="13" s="1"/>
  <c r="AX48" i="13"/>
  <c r="AX124" i="13"/>
  <c r="AW124" i="13"/>
  <c r="AZ124" i="13" s="1"/>
  <c r="BP56" i="13"/>
  <c r="BP59" i="13"/>
  <c r="AW135" i="13"/>
  <c r="AZ135" i="13" s="1"/>
  <c r="AW131" i="13"/>
  <c r="AZ131" i="13" s="1"/>
  <c r="AX118" i="13"/>
  <c r="AW112" i="13"/>
  <c r="AZ112" i="13" s="1"/>
  <c r="BD112" i="13"/>
  <c r="BE112" i="13" s="1"/>
  <c r="L112" i="13" s="1"/>
  <c r="AX66" i="13"/>
  <c r="BP104" i="13"/>
  <c r="AW104" i="13"/>
  <c r="AZ104" i="13" s="1"/>
  <c r="AW101" i="13"/>
  <c r="AZ101" i="13" s="1"/>
  <c r="AW98" i="13"/>
  <c r="AZ98" i="13" s="1"/>
  <c r="AW78" i="13"/>
  <c r="AZ78" i="13" s="1"/>
  <c r="AW117" i="13"/>
  <c r="AZ117" i="13" s="1"/>
  <c r="AW37" i="13"/>
  <c r="AZ37" i="13" s="1"/>
  <c r="BP71" i="13"/>
  <c r="AW136" i="13"/>
  <c r="AZ136" i="13" s="1"/>
  <c r="P139" i="13"/>
  <c r="AW155" i="13"/>
  <c r="AZ155" i="13" s="1"/>
  <c r="AX73" i="13"/>
  <c r="AW119" i="13"/>
  <c r="AZ119" i="13" s="1"/>
  <c r="BP81" i="13"/>
  <c r="BP105" i="13"/>
  <c r="P135" i="13"/>
  <c r="AW157" i="13"/>
  <c r="AZ157" i="13" s="1"/>
  <c r="BI99" i="13"/>
  <c r="BM99" i="13" s="1"/>
  <c r="BH99" i="13"/>
  <c r="M99" i="13" s="1"/>
  <c r="BA36" i="13"/>
  <c r="BP36" i="13" s="1"/>
  <c r="BA89" i="13"/>
  <c r="BP89" i="13" s="1"/>
  <c r="BP91" i="13"/>
  <c r="BB67" i="13"/>
  <c r="BG78" i="13"/>
  <c r="BH78" i="13" s="1"/>
  <c r="G120" i="13"/>
  <c r="G25" i="13" s="1"/>
  <c r="G121" i="13"/>
  <c r="G122" i="13"/>
  <c r="BB38" i="13"/>
  <c r="BB44" i="13"/>
  <c r="BG55" i="13"/>
  <c r="BH55" i="13" s="1"/>
  <c r="M55" i="13" s="1"/>
  <c r="BA57" i="13"/>
  <c r="BP57" i="13" s="1"/>
  <c r="BB71" i="13"/>
  <c r="BB72" i="13"/>
  <c r="BB81" i="13"/>
  <c r="BC81" i="13" s="1"/>
  <c r="N81" i="13" s="1"/>
  <c r="BB105" i="13"/>
  <c r="BG72" i="13"/>
  <c r="BG71" i="13"/>
  <c r="BB74" i="13"/>
  <c r="BG105" i="13"/>
  <c r="BI105" i="13" s="1"/>
  <c r="BM105" i="13" s="1"/>
  <c r="BA109" i="13"/>
  <c r="BP109" i="13" s="1"/>
  <c r="BG53" i="13"/>
  <c r="BG74" i="13"/>
  <c r="BH74" i="13" s="1"/>
  <c r="M74" i="13" s="1"/>
  <c r="M23" i="13" s="1"/>
  <c r="BB104" i="13"/>
  <c r="BC104" i="13" s="1"/>
  <c r="BP68" i="13"/>
  <c r="BG81" i="13"/>
  <c r="BG104" i="13"/>
  <c r="BH104" i="13" s="1"/>
  <c r="BB59" i="13"/>
  <c r="BC59" i="13" s="1"/>
  <c r="N59" i="13" s="1"/>
  <c r="BG59" i="13"/>
  <c r="BP74" i="13"/>
  <c r="BB88" i="13"/>
  <c r="BB91" i="13"/>
  <c r="BD91" i="13" s="1"/>
  <c r="G63" i="13"/>
  <c r="BA37" i="13"/>
  <c r="BP37" i="13" s="1"/>
  <c r="BP87" i="13"/>
  <c r="BG91" i="13"/>
  <c r="BA88" i="13"/>
  <c r="BP88" i="13" s="1"/>
  <c r="G159" i="13"/>
  <c r="BB159" i="13" s="1"/>
  <c r="G85" i="13"/>
  <c r="BP72" i="13"/>
  <c r="BC53" i="13"/>
  <c r="BD53" i="13"/>
  <c r="Q19" i="13"/>
  <c r="BC40" i="13"/>
  <c r="BD40" i="13"/>
  <c r="BC52" i="13"/>
  <c r="BD52" i="13"/>
  <c r="BC37" i="13"/>
  <c r="BD37" i="13"/>
  <c r="BM36" i="13"/>
  <c r="BP35" i="13"/>
  <c r="AW34" i="13"/>
  <c r="AZ34" i="13" s="1"/>
  <c r="AX34" i="13"/>
  <c r="BH38" i="13"/>
  <c r="BI38" i="13"/>
  <c r="BM38" i="13" s="1"/>
  <c r="BH62" i="13"/>
  <c r="BI62" i="13"/>
  <c r="BM62" i="13" s="1"/>
  <c r="BB65" i="13"/>
  <c r="BA65" i="13"/>
  <c r="BP65" i="13" s="1"/>
  <c r="P34" i="13"/>
  <c r="P19" i="13" s="1"/>
  <c r="BG40" i="13"/>
  <c r="BA53" i="13"/>
  <c r="BP53" i="13" s="1"/>
  <c r="BB36" i="13"/>
  <c r="BC66" i="13"/>
  <c r="BD66" i="13"/>
  <c r="BB56" i="13"/>
  <c r="BB35" i="13"/>
  <c r="M76" i="13"/>
  <c r="BC80" i="13"/>
  <c r="BD80" i="13"/>
  <c r="BB62" i="13"/>
  <c r="BA62" i="13"/>
  <c r="BP62" i="13" s="1"/>
  <c r="BG77" i="13"/>
  <c r="BB77" i="13"/>
  <c r="BC79" i="13"/>
  <c r="BD79" i="13"/>
  <c r="BP77" i="13"/>
  <c r="N98" i="13"/>
  <c r="N24" i="13" s="1"/>
  <c r="BG65" i="13"/>
  <c r="BB55" i="13"/>
  <c r="BC78" i="13"/>
  <c r="BD78" i="13"/>
  <c r="BA78" i="13"/>
  <c r="BP78" i="13" s="1"/>
  <c r="BA79" i="13"/>
  <c r="BP79" i="13" s="1"/>
  <c r="BA115" i="13"/>
  <c r="BP115" i="13" s="1"/>
  <c r="BG115" i="13"/>
  <c r="BG66" i="13"/>
  <c r="BB75" i="13"/>
  <c r="BB86" i="13"/>
  <c r="BD98" i="13"/>
  <c r="BE98" i="13" s="1"/>
  <c r="BA66" i="13"/>
  <c r="BP66" i="13" s="1"/>
  <c r="BI76" i="13"/>
  <c r="BM76" i="13" s="1"/>
  <c r="BG75" i="13"/>
  <c r="BP106" i="13"/>
  <c r="BG87" i="13"/>
  <c r="BB87" i="13"/>
  <c r="AW74" i="13"/>
  <c r="AZ74" i="13" s="1"/>
  <c r="AX74" i="13"/>
  <c r="AW62" i="13"/>
  <c r="AZ62" i="13" s="1"/>
  <c r="AX62" i="13"/>
  <c r="AW107" i="13"/>
  <c r="AZ107" i="13" s="1"/>
  <c r="AX107" i="13"/>
  <c r="AW86" i="13"/>
  <c r="AZ86" i="13" s="1"/>
  <c r="AX86" i="13"/>
  <c r="AW81" i="13"/>
  <c r="AZ81" i="13" s="1"/>
  <c r="AX81" i="13"/>
  <c r="AW39" i="13"/>
  <c r="AZ39" i="13" s="1"/>
  <c r="AX39" i="13"/>
  <c r="BA112" i="13"/>
  <c r="BP112" i="13" s="1"/>
  <c r="AW144" i="13"/>
  <c r="AZ144" i="13" s="1"/>
  <c r="AX144" i="13"/>
  <c r="AW114" i="13"/>
  <c r="AZ114" i="13" s="1"/>
  <c r="AX114" i="13"/>
  <c r="AW103" i="13"/>
  <c r="AZ103" i="13" s="1"/>
  <c r="AX103" i="13"/>
  <c r="AW84" i="13"/>
  <c r="AZ84" i="13" s="1"/>
  <c r="AX84" i="13"/>
  <c r="AW133" i="13"/>
  <c r="AZ133" i="13" s="1"/>
  <c r="AX133" i="13"/>
  <c r="BB107" i="13"/>
  <c r="AW147" i="13"/>
  <c r="AZ147" i="13" s="1"/>
  <c r="AX147" i="13"/>
  <c r="AW113" i="13"/>
  <c r="AZ113" i="13" s="1"/>
  <c r="AX113" i="13"/>
  <c r="AW38" i="13"/>
  <c r="AZ38" i="13" s="1"/>
  <c r="AX38" i="13"/>
  <c r="AW67" i="13"/>
  <c r="AZ67" i="13" s="1"/>
  <c r="AX67" i="13"/>
  <c r="AW116" i="13"/>
  <c r="AZ116" i="13" s="1"/>
  <c r="AX116" i="13"/>
  <c r="AW102" i="13"/>
  <c r="AZ102" i="13" s="1"/>
  <c r="AX102" i="13"/>
  <c r="AW83" i="13"/>
  <c r="AZ83" i="13" s="1"/>
  <c r="AX83" i="13"/>
  <c r="AW77" i="13"/>
  <c r="AZ77" i="13" s="1"/>
  <c r="AX77" i="13"/>
  <c r="AW70" i="13"/>
  <c r="AZ70" i="13" s="1"/>
  <c r="AX70" i="13"/>
  <c r="AW58" i="13"/>
  <c r="AZ58" i="13" s="1"/>
  <c r="AX58" i="13"/>
  <c r="AW42" i="13"/>
  <c r="AZ42" i="13" s="1"/>
  <c r="AX42" i="13"/>
  <c r="AW146" i="13"/>
  <c r="AZ146" i="13" s="1"/>
  <c r="AX146" i="13"/>
  <c r="AW105" i="13"/>
  <c r="AZ105" i="13" s="1"/>
  <c r="AX105" i="13"/>
  <c r="BG107" i="13"/>
  <c r="AW149" i="13"/>
  <c r="AZ149" i="13" s="1"/>
  <c r="AX149" i="13"/>
  <c r="AW125" i="13"/>
  <c r="AZ125" i="13" s="1"/>
  <c r="AX125" i="13"/>
  <c r="AW79" i="13"/>
  <c r="AZ79" i="13" s="1"/>
  <c r="AX79" i="13"/>
  <c r="AW115" i="13"/>
  <c r="AZ115" i="13" s="1"/>
  <c r="AX115" i="13"/>
  <c r="AW108" i="13"/>
  <c r="AZ108" i="13" s="1"/>
  <c r="AX108" i="13"/>
  <c r="AW82" i="13"/>
  <c r="AZ82" i="13" s="1"/>
  <c r="AX82" i="13"/>
  <c r="AW69" i="13"/>
  <c r="AZ69" i="13" s="1"/>
  <c r="AX69" i="13"/>
  <c r="AW145" i="13"/>
  <c r="AZ145" i="13" s="1"/>
  <c r="AX145" i="13"/>
  <c r="AX148" i="13"/>
  <c r="AW134" i="13"/>
  <c r="AZ134" i="13" s="1"/>
  <c r="AX134" i="13"/>
  <c r="AX159" i="13"/>
  <c r="AW127" i="13"/>
  <c r="AZ127" i="13" s="1"/>
  <c r="AX112" i="13"/>
  <c r="AW110" i="13"/>
  <c r="AZ110" i="13" s="1"/>
  <c r="AX106" i="13"/>
  <c r="AW99" i="13"/>
  <c r="AZ99" i="13" s="1"/>
  <c r="AX88" i="13"/>
  <c r="AX80" i="13"/>
  <c r="AW75" i="13"/>
  <c r="AZ75" i="13" s="1"/>
  <c r="AX71" i="13"/>
  <c r="AX65" i="13"/>
  <c r="AW63" i="13"/>
  <c r="AZ63" i="13" s="1"/>
  <c r="AX59" i="13"/>
  <c r="AX57" i="13"/>
  <c r="AW55" i="13"/>
  <c r="AZ55" i="13" s="1"/>
  <c r="AW54" i="13"/>
  <c r="AZ54" i="13" s="1"/>
  <c r="AX53" i="13"/>
  <c r="AW43" i="13"/>
  <c r="AZ43" i="13" s="1"/>
  <c r="AX37" i="13"/>
  <c r="AX138" i="13"/>
  <c r="AX137" i="13"/>
  <c r="AX135" i="13"/>
  <c r="AY119" i="13"/>
  <c r="AY117" i="13"/>
  <c r="AX104" i="13"/>
  <c r="AX91" i="13"/>
  <c r="AX78" i="13"/>
  <c r="AX130" i="13"/>
  <c r="AX128" i="13"/>
  <c r="AX109" i="13"/>
  <c r="AX100" i="13"/>
  <c r="AX76" i="13"/>
  <c r="AX126" i="13"/>
  <c r="AX111" i="13"/>
  <c r="AX98" i="13"/>
  <c r="AX87" i="13"/>
  <c r="AX41" i="13"/>
  <c r="AX35" i="13"/>
  <c r="AX47" i="13"/>
  <c r="AX44" i="13"/>
  <c r="AX129" i="13"/>
  <c r="BA41" i="13" l="1"/>
  <c r="BP41" i="13" s="1"/>
  <c r="BD115" i="13"/>
  <c r="BG35" i="13"/>
  <c r="BA40" i="13"/>
  <c r="BP40" i="13" s="1"/>
  <c r="BD41" i="13"/>
  <c r="BA147" i="13"/>
  <c r="BP147" i="13" s="1"/>
  <c r="BA43" i="13"/>
  <c r="BP43" i="13" s="1"/>
  <c r="BI43" i="13"/>
  <c r="BM43" i="13" s="1"/>
  <c r="BB57" i="13"/>
  <c r="BG41" i="13"/>
  <c r="BI41" i="13" s="1"/>
  <c r="BM41" i="13" s="1"/>
  <c r="BB43" i="13"/>
  <c r="BG134" i="13"/>
  <c r="BI134" i="13" s="1"/>
  <c r="BM134" i="13" s="1"/>
  <c r="BG101" i="13"/>
  <c r="BD82" i="13"/>
  <c r="BB47" i="13"/>
  <c r="BI86" i="13"/>
  <c r="BM86" i="13" s="1"/>
  <c r="BG83" i="13"/>
  <c r="BI83" i="13" s="1"/>
  <c r="BM83" i="13" s="1"/>
  <c r="BD89" i="13"/>
  <c r="BE89" i="13" s="1"/>
  <c r="BG48" i="13"/>
  <c r="BH48" i="13" s="1"/>
  <c r="BG47" i="13"/>
  <c r="BH47" i="13" s="1"/>
  <c r="BC58" i="13"/>
  <c r="BA86" i="13"/>
  <c r="BP86" i="13" s="1"/>
  <c r="BG84" i="13"/>
  <c r="BH124" i="13"/>
  <c r="BA82" i="13"/>
  <c r="BP82" i="13" s="1"/>
  <c r="BB84" i="13"/>
  <c r="BD84" i="13" s="1"/>
  <c r="BB102" i="13"/>
  <c r="BC102" i="13" s="1"/>
  <c r="BB101" i="13"/>
  <c r="BC101" i="13" s="1"/>
  <c r="BG54" i="13"/>
  <c r="BH54" i="13" s="1"/>
  <c r="BB69" i="13"/>
  <c r="BG102" i="13"/>
  <c r="BB48" i="13"/>
  <c r="BG69" i="13"/>
  <c r="BB124" i="13"/>
  <c r="BC124" i="13" s="1"/>
  <c r="BB83" i="13"/>
  <c r="BC83" i="13" s="1"/>
  <c r="N83" i="13" s="1"/>
  <c r="BG82" i="13"/>
  <c r="BH82" i="13" s="1"/>
  <c r="M82" i="13" s="1"/>
  <c r="BH73" i="13"/>
  <c r="BJ73" i="13" s="1"/>
  <c r="K73" i="13" s="1"/>
  <c r="BB45" i="13"/>
  <c r="BC45" i="13" s="1"/>
  <c r="N45" i="13" s="1"/>
  <c r="BG64" i="13"/>
  <c r="BA58" i="13"/>
  <c r="BP58" i="13" s="1"/>
  <c r="BB73" i="13"/>
  <c r="BC73" i="13" s="1"/>
  <c r="N73" i="13" s="1"/>
  <c r="BG138" i="13"/>
  <c r="BI138" i="13" s="1"/>
  <c r="BM138" i="13" s="1"/>
  <c r="BA64" i="13"/>
  <c r="BP64" i="13" s="1"/>
  <c r="BH45" i="13"/>
  <c r="M45" i="13" s="1"/>
  <c r="G21" i="13"/>
  <c r="BB54" i="13"/>
  <c r="BC54" i="13" s="1"/>
  <c r="N54" i="13" s="1"/>
  <c r="BG58" i="13"/>
  <c r="BI58" i="13" s="1"/>
  <c r="BM58" i="13" s="1"/>
  <c r="BC64" i="13"/>
  <c r="N64" i="13" s="1"/>
  <c r="BA73" i="13"/>
  <c r="BP73" i="13" s="1"/>
  <c r="BA45" i="13"/>
  <c r="BP45" i="13" s="1"/>
  <c r="BB118" i="13"/>
  <c r="BC118" i="13" s="1"/>
  <c r="N118" i="13" s="1"/>
  <c r="BD147" i="13"/>
  <c r="BE147" i="13" s="1"/>
  <c r="L147" i="13" s="1"/>
  <c r="BF147" i="13" s="1"/>
  <c r="BG147" i="13"/>
  <c r="BH147" i="13" s="1"/>
  <c r="M147" i="13" s="1"/>
  <c r="BA113" i="13"/>
  <c r="BP113" i="13" s="1"/>
  <c r="BG113" i="13"/>
  <c r="BH113" i="13" s="1"/>
  <c r="BL113" i="13" s="1"/>
  <c r="BA134" i="13"/>
  <c r="BP134" i="13" s="1"/>
  <c r="BC142" i="13"/>
  <c r="BD142" i="13"/>
  <c r="BH142" i="13"/>
  <c r="BI142" i="13"/>
  <c r="BM142" i="13" s="1"/>
  <c r="BC128" i="13"/>
  <c r="N128" i="13" s="1"/>
  <c r="BG118" i="13"/>
  <c r="BI118" i="13" s="1"/>
  <c r="BM118" i="13" s="1"/>
  <c r="BI114" i="13"/>
  <c r="BM114" i="13" s="1"/>
  <c r="BD113" i="13"/>
  <c r="BE113" i="13" s="1"/>
  <c r="BB116" i="13"/>
  <c r="BC116" i="13" s="1"/>
  <c r="N116" i="13" s="1"/>
  <c r="BB114" i="13"/>
  <c r="BD114" i="13" s="1"/>
  <c r="BA114" i="13"/>
  <c r="BP114" i="13" s="1"/>
  <c r="BD134" i="13"/>
  <c r="BE134" i="13" s="1"/>
  <c r="BA151" i="13"/>
  <c r="BP151" i="13" s="1"/>
  <c r="BG151" i="13"/>
  <c r="BI151" i="13" s="1"/>
  <c r="BB151" i="13"/>
  <c r="BA141" i="13"/>
  <c r="BP141" i="13" s="1"/>
  <c r="BG141" i="13"/>
  <c r="BI141" i="13" s="1"/>
  <c r="BB141" i="13"/>
  <c r="BA140" i="13"/>
  <c r="BP140" i="13" s="1"/>
  <c r="BG140" i="13"/>
  <c r="BB140" i="13"/>
  <c r="BG116" i="13"/>
  <c r="BH116" i="13" s="1"/>
  <c r="M116" i="13" s="1"/>
  <c r="BB129" i="13"/>
  <c r="BC129" i="13" s="1"/>
  <c r="N129" i="13" s="1"/>
  <c r="BA129" i="13"/>
  <c r="BP129" i="13" s="1"/>
  <c r="BG127" i="13"/>
  <c r="BH127" i="13" s="1"/>
  <c r="BI135" i="13"/>
  <c r="BM135" i="13" s="1"/>
  <c r="BB127" i="13"/>
  <c r="BD127" i="13" s="1"/>
  <c r="BH129" i="13"/>
  <c r="BJ129" i="13" s="1"/>
  <c r="K129" i="13" s="1"/>
  <c r="BK129" i="13" s="1"/>
  <c r="BA124" i="13"/>
  <c r="BP124" i="13" s="1"/>
  <c r="BB148" i="13"/>
  <c r="BC148" i="13" s="1"/>
  <c r="N148" i="13" s="1"/>
  <c r="BB125" i="13"/>
  <c r="BC125" i="13" s="1"/>
  <c r="BB138" i="13"/>
  <c r="BC138" i="13" s="1"/>
  <c r="N138" i="13" s="1"/>
  <c r="BG125" i="13"/>
  <c r="BI125" i="13" s="1"/>
  <c r="BM125" i="13" s="1"/>
  <c r="BG131" i="13"/>
  <c r="BH131" i="13" s="1"/>
  <c r="BB103" i="13"/>
  <c r="BC103" i="13" s="1"/>
  <c r="BG148" i="13"/>
  <c r="BI148" i="13" s="1"/>
  <c r="BM148" i="13" s="1"/>
  <c r="BB131" i="13"/>
  <c r="BC131" i="13" s="1"/>
  <c r="BA126" i="13"/>
  <c r="BP126" i="13" s="1"/>
  <c r="BC136" i="13"/>
  <c r="N136" i="13" s="1"/>
  <c r="BC110" i="13"/>
  <c r="N110" i="13" s="1"/>
  <c r="BA130" i="13"/>
  <c r="BP130" i="13" s="1"/>
  <c r="BG130" i="13"/>
  <c r="BI130" i="13" s="1"/>
  <c r="BM130" i="13" s="1"/>
  <c r="BG117" i="13"/>
  <c r="BH117" i="13" s="1"/>
  <c r="BG126" i="13"/>
  <c r="BH126" i="13" s="1"/>
  <c r="BG51" i="13"/>
  <c r="BI51" i="13" s="1"/>
  <c r="BB51" i="13"/>
  <c r="BA51" i="13"/>
  <c r="BP51" i="13" s="1"/>
  <c r="BG61" i="13"/>
  <c r="BI61" i="13" s="1"/>
  <c r="BB61" i="13"/>
  <c r="BA61" i="13"/>
  <c r="BP61" i="13" s="1"/>
  <c r="BB117" i="13"/>
  <c r="BC117" i="13" s="1"/>
  <c r="BG60" i="13"/>
  <c r="BI60" i="13" s="1"/>
  <c r="BB60" i="13"/>
  <c r="BA60" i="13"/>
  <c r="BP60" i="13" s="1"/>
  <c r="BG50" i="13"/>
  <c r="BI50" i="13" s="1"/>
  <c r="BB50" i="13"/>
  <c r="BA50" i="13"/>
  <c r="BP50" i="13" s="1"/>
  <c r="G20" i="13"/>
  <c r="BB39" i="13"/>
  <c r="BC39" i="13" s="1"/>
  <c r="N39" i="13" s="1"/>
  <c r="N20" i="13" s="1"/>
  <c r="BA39" i="13"/>
  <c r="BP39" i="13" s="1"/>
  <c r="M36" i="13"/>
  <c r="BH39" i="13"/>
  <c r="BI39" i="13"/>
  <c r="BM39" i="13" s="1"/>
  <c r="BH119" i="13"/>
  <c r="BJ119" i="13" s="1"/>
  <c r="K119" i="13" s="1"/>
  <c r="BK119" i="13" s="1"/>
  <c r="BG110" i="13"/>
  <c r="BH110" i="13" s="1"/>
  <c r="M110" i="13" s="1"/>
  <c r="BB111" i="13"/>
  <c r="BC111" i="13" s="1"/>
  <c r="N111" i="13" s="1"/>
  <c r="BB108" i="13"/>
  <c r="BC108" i="13" s="1"/>
  <c r="BL42" i="13"/>
  <c r="BA103" i="13"/>
  <c r="BP103" i="13" s="1"/>
  <c r="BB152" i="13"/>
  <c r="BG152" i="13"/>
  <c r="BI152" i="13" s="1"/>
  <c r="BA152" i="13"/>
  <c r="BP152" i="13" s="1"/>
  <c r="BG123" i="13"/>
  <c r="BA123" i="13"/>
  <c r="BP123" i="13" s="1"/>
  <c r="BB123" i="13"/>
  <c r="BA110" i="13"/>
  <c r="BP110" i="13" s="1"/>
  <c r="BA150" i="13"/>
  <c r="BP150" i="13" s="1"/>
  <c r="BG150" i="13"/>
  <c r="BI150" i="13" s="1"/>
  <c r="BB150" i="13"/>
  <c r="BG132" i="13"/>
  <c r="BI132" i="13" s="1"/>
  <c r="BA132" i="13"/>
  <c r="BP132" i="13" s="1"/>
  <c r="BB132" i="13"/>
  <c r="BG143" i="13"/>
  <c r="BI143" i="13" s="1"/>
  <c r="BB143" i="13"/>
  <c r="BA143" i="13"/>
  <c r="BP143" i="13" s="1"/>
  <c r="BB49" i="13"/>
  <c r="BG49" i="13"/>
  <c r="BI49" i="13" s="1"/>
  <c r="BA49" i="13"/>
  <c r="BP49" i="13" s="1"/>
  <c r="BI42" i="13"/>
  <c r="BM42" i="13" s="1"/>
  <c r="BB46" i="13"/>
  <c r="BA46" i="13"/>
  <c r="BP46" i="13" s="1"/>
  <c r="BG46" i="13"/>
  <c r="BI46" i="13" s="1"/>
  <c r="BH144" i="13"/>
  <c r="M144" i="13" s="1"/>
  <c r="BI67" i="13"/>
  <c r="BM67" i="13" s="1"/>
  <c r="BH79" i="13"/>
  <c r="BJ79" i="13" s="1"/>
  <c r="K79" i="13" s="1"/>
  <c r="BK79" i="13" s="1"/>
  <c r="BA128" i="13"/>
  <c r="BP128" i="13" s="1"/>
  <c r="BG128" i="13"/>
  <c r="BH128" i="13" s="1"/>
  <c r="BG137" i="13"/>
  <c r="BH137" i="13" s="1"/>
  <c r="M137" i="13" s="1"/>
  <c r="BG156" i="13"/>
  <c r="BH156" i="13" s="1"/>
  <c r="BB156" i="13"/>
  <c r="BD156" i="13" s="1"/>
  <c r="BB155" i="13"/>
  <c r="BI74" i="13"/>
  <c r="BM74" i="13" s="1"/>
  <c r="BI147" i="13"/>
  <c r="BM147" i="13" s="1"/>
  <c r="BA136" i="13"/>
  <c r="BP136" i="13" s="1"/>
  <c r="BG136" i="13"/>
  <c r="BI136" i="13" s="1"/>
  <c r="BM136" i="13" s="1"/>
  <c r="BA135" i="13"/>
  <c r="BP135" i="13" s="1"/>
  <c r="BB135" i="13"/>
  <c r="BC135" i="13" s="1"/>
  <c r="BB157" i="13"/>
  <c r="BA146" i="13"/>
  <c r="BP146" i="13" s="1"/>
  <c r="BC149" i="13"/>
  <c r="BE149" i="13" s="1"/>
  <c r="BI146" i="13"/>
  <c r="BM146" i="13" s="1"/>
  <c r="BD59" i="13"/>
  <c r="BE59" i="13" s="1"/>
  <c r="L59" i="13" s="1"/>
  <c r="BF59" i="13" s="1"/>
  <c r="BG139" i="13"/>
  <c r="BI139" i="13" s="1"/>
  <c r="BM139" i="13" s="1"/>
  <c r="BG157" i="13"/>
  <c r="BA144" i="13"/>
  <c r="BP144" i="13" s="1"/>
  <c r="BC76" i="13"/>
  <c r="N76" i="13" s="1"/>
  <c r="BB137" i="13"/>
  <c r="BC137" i="13" s="1"/>
  <c r="N137" i="13" s="1"/>
  <c r="BA119" i="13"/>
  <c r="BP119" i="13" s="1"/>
  <c r="BG145" i="13"/>
  <c r="BH145" i="13" s="1"/>
  <c r="M145" i="13" s="1"/>
  <c r="BI103" i="13"/>
  <c r="BB146" i="13"/>
  <c r="BD146" i="13" s="1"/>
  <c r="BD68" i="13"/>
  <c r="BE68" i="13" s="1"/>
  <c r="BA149" i="13"/>
  <c r="BP149" i="13" s="1"/>
  <c r="BB139" i="13"/>
  <c r="BD139" i="13" s="1"/>
  <c r="BB144" i="13"/>
  <c r="BC144" i="13" s="1"/>
  <c r="BA111" i="13"/>
  <c r="BP111" i="13" s="1"/>
  <c r="BG108" i="13"/>
  <c r="BI108" i="13" s="1"/>
  <c r="BM108" i="13" s="1"/>
  <c r="BD45" i="13"/>
  <c r="BE45" i="13" s="1"/>
  <c r="L45" i="13" s="1"/>
  <c r="BF45" i="13" s="1"/>
  <c r="N42" i="13"/>
  <c r="BH111" i="13"/>
  <c r="M111" i="13" s="1"/>
  <c r="BG100" i="13"/>
  <c r="BA100" i="13"/>
  <c r="BP100" i="13" s="1"/>
  <c r="BB100" i="13"/>
  <c r="BG133" i="13"/>
  <c r="G26" i="13"/>
  <c r="BC126" i="13"/>
  <c r="G19" i="13"/>
  <c r="BA34" i="13"/>
  <c r="BP34" i="13" s="1"/>
  <c r="BB34" i="13"/>
  <c r="BG155" i="13"/>
  <c r="G27" i="13"/>
  <c r="BB145" i="13"/>
  <c r="BI44" i="13"/>
  <c r="BM44" i="13" s="1"/>
  <c r="BG149" i="13"/>
  <c r="BI149" i="13" s="1"/>
  <c r="BM149" i="13" s="1"/>
  <c r="BB119" i="13"/>
  <c r="BD119" i="13" s="1"/>
  <c r="BA133" i="13"/>
  <c r="BP133" i="13" s="1"/>
  <c r="BB133" i="13"/>
  <c r="BI52" i="13"/>
  <c r="BM52" i="13" s="1"/>
  <c r="BH52" i="13"/>
  <c r="BI80" i="13"/>
  <c r="BI56" i="13"/>
  <c r="BM56" i="13" s="1"/>
  <c r="BH56" i="13"/>
  <c r="M34" i="13"/>
  <c r="BD42" i="13"/>
  <c r="BE42" i="13" s="1"/>
  <c r="L42" i="13" s="1"/>
  <c r="BJ57" i="13"/>
  <c r="K57" i="13" s="1"/>
  <c r="BK57" i="13" s="1"/>
  <c r="BG70" i="13"/>
  <c r="BA70" i="13"/>
  <c r="BP70" i="13" s="1"/>
  <c r="BB70" i="13"/>
  <c r="BD109" i="13"/>
  <c r="BE109" i="13" s="1"/>
  <c r="L109" i="13" s="1"/>
  <c r="BF109" i="13" s="1"/>
  <c r="BH134" i="13"/>
  <c r="BJ134" i="13" s="1"/>
  <c r="K134" i="13" s="1"/>
  <c r="BK134" i="13" s="1"/>
  <c r="BI34" i="13"/>
  <c r="BM34" i="13" s="1"/>
  <c r="BD73" i="13"/>
  <c r="BG90" i="13"/>
  <c r="BI90" i="13" s="1"/>
  <c r="BB90" i="13"/>
  <c r="BA90" i="13"/>
  <c r="BP90" i="13" s="1"/>
  <c r="BG92" i="13"/>
  <c r="BI92" i="13" s="1"/>
  <c r="BB92" i="13"/>
  <c r="BA92" i="13"/>
  <c r="BP92" i="13" s="1"/>
  <c r="BI59" i="13"/>
  <c r="BM59" i="13" s="1"/>
  <c r="BH59" i="13"/>
  <c r="BL59" i="13" s="1"/>
  <c r="BB95" i="13"/>
  <c r="BG95" i="13"/>
  <c r="BI95" i="13" s="1"/>
  <c r="BA95" i="13"/>
  <c r="BP95" i="13" s="1"/>
  <c r="BB163" i="13"/>
  <c r="BA163" i="13"/>
  <c r="BP163" i="13" s="1"/>
  <c r="BG163" i="13"/>
  <c r="BG96" i="13"/>
  <c r="BI96" i="13" s="1"/>
  <c r="BA96" i="13"/>
  <c r="BP96" i="13" s="1"/>
  <c r="BB96" i="13"/>
  <c r="BI68" i="13"/>
  <c r="BM68" i="13" s="1"/>
  <c r="BH68" i="13"/>
  <c r="BG161" i="13"/>
  <c r="BB161" i="13"/>
  <c r="BA161" i="13"/>
  <c r="BP161" i="13" s="1"/>
  <c r="BB97" i="13"/>
  <c r="BA97" i="13"/>
  <c r="BP97" i="13" s="1"/>
  <c r="BG97" i="13"/>
  <c r="BI97" i="13" s="1"/>
  <c r="BA93" i="13"/>
  <c r="BP93" i="13" s="1"/>
  <c r="BB93" i="13"/>
  <c r="BG93" i="13"/>
  <c r="BI93" i="13" s="1"/>
  <c r="BB154" i="13"/>
  <c r="BG154" i="13"/>
  <c r="BA154" i="13"/>
  <c r="BP154" i="13" s="1"/>
  <c r="BD81" i="13"/>
  <c r="BE81" i="13" s="1"/>
  <c r="L81" i="13" s="1"/>
  <c r="BF81" i="13" s="1"/>
  <c r="BI66" i="13"/>
  <c r="BM66" i="13" s="1"/>
  <c r="BH66" i="13"/>
  <c r="M66" i="13" s="1"/>
  <c r="BH37" i="13"/>
  <c r="BI71" i="13"/>
  <c r="BM71" i="13" s="1"/>
  <c r="BH71" i="13"/>
  <c r="BD106" i="13"/>
  <c r="BE106" i="13" s="1"/>
  <c r="L106" i="13" s="1"/>
  <c r="BF106" i="13" s="1"/>
  <c r="BG160" i="13"/>
  <c r="BB160" i="13"/>
  <c r="BA160" i="13"/>
  <c r="BP160" i="13" s="1"/>
  <c r="BG153" i="13"/>
  <c r="BI153" i="13" s="1"/>
  <c r="BB153" i="13"/>
  <c r="BA153" i="13"/>
  <c r="BP153" i="13" s="1"/>
  <c r="BG158" i="13"/>
  <c r="BI158" i="13" s="1"/>
  <c r="BA158" i="13"/>
  <c r="BP158" i="13" s="1"/>
  <c r="BB158" i="13"/>
  <c r="BJ88" i="13"/>
  <c r="K88" i="13" s="1"/>
  <c r="BK88" i="13" s="1"/>
  <c r="BI53" i="13"/>
  <c r="BM53" i="13" s="1"/>
  <c r="BH53" i="13"/>
  <c r="BI72" i="13"/>
  <c r="BM72" i="13" s="1"/>
  <c r="BH72" i="13"/>
  <c r="M72" i="13" s="1"/>
  <c r="M22" i="13" s="1"/>
  <c r="BA162" i="13"/>
  <c r="BP162" i="13" s="1"/>
  <c r="BB162" i="13"/>
  <c r="BG162" i="13"/>
  <c r="BI162" i="13" s="1"/>
  <c r="BH41" i="13"/>
  <c r="M41" i="13" s="1"/>
  <c r="M21" i="13" s="1"/>
  <c r="BI64" i="13"/>
  <c r="BM64" i="13" s="1"/>
  <c r="BH64" i="13"/>
  <c r="BI65" i="13"/>
  <c r="BM65" i="13" s="1"/>
  <c r="BH65" i="13"/>
  <c r="M65" i="13" s="1"/>
  <c r="BB94" i="13"/>
  <c r="BG94" i="13"/>
  <c r="BI94" i="13" s="1"/>
  <c r="BA94" i="13"/>
  <c r="BP94" i="13" s="1"/>
  <c r="M113" i="13"/>
  <c r="BI98" i="13"/>
  <c r="BM98" i="13" s="1"/>
  <c r="BD104" i="13"/>
  <c r="BE104" i="13" s="1"/>
  <c r="BI112" i="13"/>
  <c r="BM112" i="13" s="1"/>
  <c r="BI113" i="13"/>
  <c r="BM113" i="13" s="1"/>
  <c r="BJ109" i="13"/>
  <c r="K109" i="13" s="1"/>
  <c r="BK109" i="13" s="1"/>
  <c r="BI104" i="13"/>
  <c r="BM104" i="13" s="1"/>
  <c r="BC99" i="13"/>
  <c r="BE99" i="13" s="1"/>
  <c r="L99" i="13" s="1"/>
  <c r="BF112" i="13"/>
  <c r="BH118" i="13"/>
  <c r="BJ118" i="13" s="1"/>
  <c r="K118" i="13" s="1"/>
  <c r="BK118" i="13" s="1"/>
  <c r="BJ99" i="13"/>
  <c r="K99" i="13" s="1"/>
  <c r="BK99" i="13" s="1"/>
  <c r="BH106" i="13"/>
  <c r="BI106" i="13"/>
  <c r="BM106" i="13" s="1"/>
  <c r="BI91" i="13"/>
  <c r="BH91" i="13"/>
  <c r="M91" i="13" s="1"/>
  <c r="BL109" i="13"/>
  <c r="BI89" i="13"/>
  <c r="BM89" i="13" s="1"/>
  <c r="BH89" i="13"/>
  <c r="BE64" i="13"/>
  <c r="L64" i="13" s="1"/>
  <c r="BF64" i="13" s="1"/>
  <c r="BG159" i="13"/>
  <c r="BA159" i="13"/>
  <c r="BP159" i="13" s="1"/>
  <c r="BC88" i="13"/>
  <c r="BL88" i="13" s="1"/>
  <c r="BD88" i="13"/>
  <c r="BC74" i="13"/>
  <c r="BD74" i="13"/>
  <c r="BG85" i="13"/>
  <c r="BA85" i="13"/>
  <c r="BP85" i="13" s="1"/>
  <c r="BB85" i="13"/>
  <c r="BH81" i="13"/>
  <c r="BI81" i="13"/>
  <c r="BM81" i="13" s="1"/>
  <c r="BD44" i="13"/>
  <c r="BC44" i="13"/>
  <c r="BD71" i="13"/>
  <c r="BC71" i="13"/>
  <c r="BD105" i="13"/>
  <c r="BC105" i="13"/>
  <c r="BI78" i="13"/>
  <c r="BM78" i="13" s="1"/>
  <c r="BI55" i="13"/>
  <c r="BD43" i="13"/>
  <c r="BC43" i="13"/>
  <c r="BL43" i="13" s="1"/>
  <c r="BC38" i="13"/>
  <c r="BL38" i="13" s="1"/>
  <c r="BD38" i="13"/>
  <c r="BC67" i="13"/>
  <c r="BD67" i="13"/>
  <c r="BG122" i="13"/>
  <c r="BB122" i="13"/>
  <c r="BA122" i="13"/>
  <c r="BP122" i="13" s="1"/>
  <c r="BD57" i="13"/>
  <c r="BC57" i="13"/>
  <c r="BL57" i="13" s="1"/>
  <c r="BD72" i="13"/>
  <c r="BC72" i="13"/>
  <c r="BG121" i="13"/>
  <c r="BB121" i="13"/>
  <c r="BA121" i="13"/>
  <c r="BP121" i="13" s="1"/>
  <c r="BG120" i="13"/>
  <c r="BB120" i="13"/>
  <c r="BA120" i="13"/>
  <c r="BP120" i="13" s="1"/>
  <c r="BH105" i="13"/>
  <c r="BC91" i="13"/>
  <c r="N91" i="13" s="1"/>
  <c r="BC84" i="13"/>
  <c r="N84" i="13" s="1"/>
  <c r="BG63" i="13"/>
  <c r="BA63" i="13"/>
  <c r="BP63" i="13" s="1"/>
  <c r="BB63" i="13"/>
  <c r="L89" i="13"/>
  <c r="BF89" i="13" s="1"/>
  <c r="BE40" i="13"/>
  <c r="N40" i="13"/>
  <c r="BL98" i="13"/>
  <c r="M98" i="13"/>
  <c r="M24" i="13" s="1"/>
  <c r="BL104" i="13"/>
  <c r="M104" i="13"/>
  <c r="BC87" i="13"/>
  <c r="BD87" i="13"/>
  <c r="BH75" i="13"/>
  <c r="BI75" i="13"/>
  <c r="BM75" i="13" s="1"/>
  <c r="BE58" i="13"/>
  <c r="N58" i="13"/>
  <c r="BC65" i="13"/>
  <c r="BD65" i="13"/>
  <c r="BH87" i="13"/>
  <c r="BI87" i="13"/>
  <c r="BM87" i="13" s="1"/>
  <c r="N134" i="13"/>
  <c r="BC130" i="13"/>
  <c r="BD130" i="13"/>
  <c r="N66" i="13"/>
  <c r="BE66" i="13"/>
  <c r="BH58" i="13"/>
  <c r="BH108" i="13"/>
  <c r="BH107" i="13"/>
  <c r="BI107" i="13"/>
  <c r="BM107" i="13" s="1"/>
  <c r="BC86" i="13"/>
  <c r="BD86" i="13"/>
  <c r="BC55" i="13"/>
  <c r="BD55" i="13"/>
  <c r="BE80" i="13"/>
  <c r="N80" i="13"/>
  <c r="BI40" i="13"/>
  <c r="BM40" i="13" s="1"/>
  <c r="BH40" i="13"/>
  <c r="M62" i="13"/>
  <c r="BJ62" i="13"/>
  <c r="K62" i="13" s="1"/>
  <c r="BE79" i="13"/>
  <c r="N79" i="13"/>
  <c r="N68" i="13"/>
  <c r="M38" i="13"/>
  <c r="BJ38" i="13"/>
  <c r="K38" i="13" s="1"/>
  <c r="BH101" i="13"/>
  <c r="BI101" i="13"/>
  <c r="BM101" i="13" s="1"/>
  <c r="BD101" i="13"/>
  <c r="BL78" i="13"/>
  <c r="M78" i="13"/>
  <c r="BH77" i="13"/>
  <c r="BI77" i="13"/>
  <c r="BM77" i="13" s="1"/>
  <c r="BE41" i="13"/>
  <c r="N41" i="13"/>
  <c r="BJ124" i="13"/>
  <c r="K124" i="13" s="1"/>
  <c r="M124" i="13"/>
  <c r="BC75" i="13"/>
  <c r="BD75" i="13"/>
  <c r="BH115" i="13"/>
  <c r="BI115" i="13"/>
  <c r="BM115" i="13" s="1"/>
  <c r="N115" i="13"/>
  <c r="BE115" i="13"/>
  <c r="BL80" i="13"/>
  <c r="BE82" i="13"/>
  <c r="N82" i="13"/>
  <c r="BH84" i="13"/>
  <c r="BI84" i="13"/>
  <c r="BM84" i="13" s="1"/>
  <c r="BC56" i="13"/>
  <c r="BD56" i="13"/>
  <c r="N52" i="13"/>
  <c r="BE52" i="13"/>
  <c r="M43" i="13"/>
  <c r="BJ43" i="13"/>
  <c r="K43" i="13" s="1"/>
  <c r="BC159" i="13"/>
  <c r="BD159" i="13"/>
  <c r="BD107" i="13"/>
  <c r="BC107" i="13"/>
  <c r="BC77" i="13"/>
  <c r="BD77" i="13"/>
  <c r="L113" i="13"/>
  <c r="BF113" i="13" s="1"/>
  <c r="BC62" i="13"/>
  <c r="BL62" i="13" s="1"/>
  <c r="BD62" i="13"/>
  <c r="BC47" i="13"/>
  <c r="BD47" i="13"/>
  <c r="L98" i="13"/>
  <c r="L24" i="13" s="1"/>
  <c r="BH138" i="13"/>
  <c r="M135" i="13"/>
  <c r="BI102" i="13"/>
  <c r="BM102" i="13" s="1"/>
  <c r="BH102" i="13"/>
  <c r="M114" i="13"/>
  <c r="BJ114" i="13"/>
  <c r="K114" i="13" s="1"/>
  <c r="BJ76" i="13"/>
  <c r="K76" i="13" s="1"/>
  <c r="BE37" i="13"/>
  <c r="N37" i="13"/>
  <c r="M146" i="13"/>
  <c r="BD35" i="13"/>
  <c r="BC35" i="13"/>
  <c r="BC36" i="13"/>
  <c r="BL36" i="13" s="1"/>
  <c r="BD36" i="13"/>
  <c r="BD69" i="13"/>
  <c r="BC69" i="13"/>
  <c r="BK36" i="13"/>
  <c r="N53" i="13"/>
  <c r="BE53" i="13"/>
  <c r="N104" i="13"/>
  <c r="M112" i="13"/>
  <c r="BL112" i="13"/>
  <c r="BE78" i="13"/>
  <c r="N78" i="13"/>
  <c r="BH35" i="13"/>
  <c r="BI35" i="13"/>
  <c r="BM35" i="13" s="1"/>
  <c r="BC48" i="13"/>
  <c r="BD48" i="13"/>
  <c r="BH69" i="13"/>
  <c r="BI69" i="13"/>
  <c r="BM69" i="13" s="1"/>
  <c r="BK73" i="13"/>
  <c r="BE73" i="13" l="1"/>
  <c r="L73" i="13" s="1"/>
  <c r="BF73" i="13" s="1"/>
  <c r="BD54" i="13"/>
  <c r="BE54" i="13" s="1"/>
  <c r="L54" i="13" s="1"/>
  <c r="BF54" i="13" s="1"/>
  <c r="BL124" i="13"/>
  <c r="BD124" i="13"/>
  <c r="BJ86" i="13"/>
  <c r="K86" i="13" s="1"/>
  <c r="BK86" i="13" s="1"/>
  <c r="BD83" i="13"/>
  <c r="BE83" i="13" s="1"/>
  <c r="BI48" i="13"/>
  <c r="BM48" i="13" s="1"/>
  <c r="BD116" i="13"/>
  <c r="BE116" i="13" s="1"/>
  <c r="L116" i="13" s="1"/>
  <c r="BL82" i="13"/>
  <c r="BI82" i="13"/>
  <c r="BM82" i="13" s="1"/>
  <c r="BI47" i="13"/>
  <c r="BM47" i="13" s="1"/>
  <c r="BD102" i="13"/>
  <c r="BH83" i="13"/>
  <c r="M83" i="13" s="1"/>
  <c r="BE128" i="13"/>
  <c r="L128" i="13" s="1"/>
  <c r="BF128" i="13" s="1"/>
  <c r="BI54" i="13"/>
  <c r="BM54" i="13" s="1"/>
  <c r="M73" i="13"/>
  <c r="BL147" i="13"/>
  <c r="BL73" i="13"/>
  <c r="BN73" i="13" s="1"/>
  <c r="BL128" i="13"/>
  <c r="BD118" i="13"/>
  <c r="BE118" i="13" s="1"/>
  <c r="L118" i="13" s="1"/>
  <c r="BF118" i="13" s="1"/>
  <c r="BJ45" i="13"/>
  <c r="K45" i="13" s="1"/>
  <c r="BK45" i="13" s="1"/>
  <c r="BL45" i="13"/>
  <c r="BI116" i="13"/>
  <c r="BM116" i="13" s="1"/>
  <c r="BD148" i="13"/>
  <c r="BE148" i="13" s="1"/>
  <c r="L148" i="13" s="1"/>
  <c r="BF148" i="13" s="1"/>
  <c r="BL116" i="13"/>
  <c r="N142" i="13"/>
  <c r="BE142" i="13"/>
  <c r="L142" i="13" s="1"/>
  <c r="BF142" i="13" s="1"/>
  <c r="BC114" i="13"/>
  <c r="BL114" i="13" s="1"/>
  <c r="BL142" i="13"/>
  <c r="BN142" i="13" s="1"/>
  <c r="M142" i="13"/>
  <c r="BJ142" i="13"/>
  <c r="K142" i="13" s="1"/>
  <c r="BC127" i="13"/>
  <c r="BL127" i="13" s="1"/>
  <c r="BI131" i="13"/>
  <c r="BM131" i="13" s="1"/>
  <c r="BJ135" i="13"/>
  <c r="K135" i="13" s="1"/>
  <c r="BK135" i="13" s="1"/>
  <c r="BI117" i="13"/>
  <c r="BM117" i="13" s="1"/>
  <c r="BI126" i="13"/>
  <c r="BM126" i="13" s="1"/>
  <c r="BD103" i="13"/>
  <c r="BE103" i="13" s="1"/>
  <c r="BL129" i="13"/>
  <c r="BD135" i="13"/>
  <c r="BE135" i="13" s="1"/>
  <c r="BI127" i="13"/>
  <c r="BM127" i="13" s="1"/>
  <c r="BD129" i="13"/>
  <c r="BE129" i="13" s="1"/>
  <c r="L129" i="13" s="1"/>
  <c r="S129" i="13" s="1"/>
  <c r="BH125" i="13"/>
  <c r="M125" i="13" s="1"/>
  <c r="N21" i="13"/>
  <c r="BM141" i="13"/>
  <c r="BJ141" i="13"/>
  <c r="K141" i="13" s="1"/>
  <c r="BD140" i="13"/>
  <c r="BC140" i="13"/>
  <c r="BH140" i="13"/>
  <c r="BI140" i="13"/>
  <c r="BM140" i="13" s="1"/>
  <c r="BC151" i="13"/>
  <c r="BD151" i="13"/>
  <c r="BM151" i="13"/>
  <c r="BJ151" i="13"/>
  <c r="K151" i="13" s="1"/>
  <c r="BC141" i="13"/>
  <c r="BD141" i="13"/>
  <c r="BD125" i="13"/>
  <c r="BE125" i="13" s="1"/>
  <c r="BI163" i="13"/>
  <c r="BM163" i="13" s="1"/>
  <c r="BH163" i="13"/>
  <c r="BI161" i="13"/>
  <c r="BM161" i="13" s="1"/>
  <c r="BH161" i="13"/>
  <c r="BD117" i="13"/>
  <c r="BE117" i="13" s="1"/>
  <c r="BE136" i="13"/>
  <c r="L136" i="13" s="1"/>
  <c r="BF136" i="13" s="1"/>
  <c r="BD138" i="13"/>
  <c r="BE138" i="13" s="1"/>
  <c r="L138" i="13" s="1"/>
  <c r="BF138" i="13" s="1"/>
  <c r="M129" i="13"/>
  <c r="M128" i="13"/>
  <c r="BD131" i="13"/>
  <c r="BE131" i="13" s="1"/>
  <c r="BD108" i="13"/>
  <c r="BE108" i="13" s="1"/>
  <c r="BI156" i="13"/>
  <c r="BM156" i="13" s="1"/>
  <c r="BE110" i="13"/>
  <c r="L110" i="13" s="1"/>
  <c r="BC156" i="13"/>
  <c r="BL156" i="13" s="1"/>
  <c r="BH148" i="13"/>
  <c r="BJ148" i="13" s="1"/>
  <c r="K148" i="13" s="1"/>
  <c r="BI128" i="13"/>
  <c r="BM128" i="13" s="1"/>
  <c r="M119" i="13"/>
  <c r="BD39" i="13"/>
  <c r="BE39" i="13" s="1"/>
  <c r="L39" i="13" s="1"/>
  <c r="L20" i="13" s="1"/>
  <c r="BJ83" i="13"/>
  <c r="K83" i="13" s="1"/>
  <c r="BK83" i="13" s="1"/>
  <c r="BH130" i="13"/>
  <c r="BJ130" i="13" s="1"/>
  <c r="K130" i="13" s="1"/>
  <c r="BI110" i="13"/>
  <c r="BM110" i="13" s="1"/>
  <c r="BC50" i="13"/>
  <c r="N50" i="13" s="1"/>
  <c r="BD50" i="13"/>
  <c r="BM50" i="13"/>
  <c r="BJ50" i="13"/>
  <c r="K50" i="13" s="1"/>
  <c r="BC60" i="13"/>
  <c r="N60" i="13" s="1"/>
  <c r="BD60" i="13"/>
  <c r="BM60" i="13"/>
  <c r="BJ60" i="13"/>
  <c r="K60" i="13" s="1"/>
  <c r="BD111" i="13"/>
  <c r="BE111" i="13" s="1"/>
  <c r="L111" i="13" s="1"/>
  <c r="BL110" i="13"/>
  <c r="BC61" i="13"/>
  <c r="N61" i="13" s="1"/>
  <c r="BD61" i="13"/>
  <c r="BM61" i="13"/>
  <c r="BJ61" i="13"/>
  <c r="K61" i="13" s="1"/>
  <c r="BJ44" i="13"/>
  <c r="K44" i="13" s="1"/>
  <c r="BK44" i="13" s="1"/>
  <c r="BC51" i="13"/>
  <c r="N51" i="13" s="1"/>
  <c r="BD51" i="13"/>
  <c r="BM51" i="13"/>
  <c r="BJ51" i="13"/>
  <c r="K51" i="13" s="1"/>
  <c r="BJ42" i="13"/>
  <c r="K42" i="13" s="1"/>
  <c r="BK42" i="13" s="1"/>
  <c r="BJ34" i="13"/>
  <c r="K34" i="13" s="1"/>
  <c r="BK34" i="13" s="1"/>
  <c r="BJ39" i="13"/>
  <c r="K39" i="13" s="1"/>
  <c r="K20" i="13" s="1"/>
  <c r="BH136" i="13"/>
  <c r="BJ136" i="13" s="1"/>
  <c r="K136" i="13" s="1"/>
  <c r="BK136" i="13" s="1"/>
  <c r="BE76" i="13"/>
  <c r="L76" i="13" s="1"/>
  <c r="S76" i="13" s="1"/>
  <c r="BL76" i="13"/>
  <c r="BL137" i="13"/>
  <c r="M39" i="13"/>
  <c r="M20" i="13" s="1"/>
  <c r="BL39" i="13"/>
  <c r="BC132" i="13"/>
  <c r="N132" i="13" s="1"/>
  <c r="BD132" i="13"/>
  <c r="BM132" i="13"/>
  <c r="BJ132" i="13"/>
  <c r="K132" i="13" s="1"/>
  <c r="BC150" i="13"/>
  <c r="BD150" i="13"/>
  <c r="M79" i="13"/>
  <c r="BJ150" i="13"/>
  <c r="K150" i="13" s="1"/>
  <c r="BM150" i="13"/>
  <c r="BJ46" i="13"/>
  <c r="K46" i="13" s="1"/>
  <c r="BK46" i="13" s="1"/>
  <c r="BM46" i="13"/>
  <c r="BC123" i="13"/>
  <c r="BD123" i="13"/>
  <c r="BJ111" i="13"/>
  <c r="K111" i="13" s="1"/>
  <c r="BK111" i="13" s="1"/>
  <c r="BC46" i="13"/>
  <c r="N46" i="13" s="1"/>
  <c r="BD46" i="13"/>
  <c r="BL144" i="13"/>
  <c r="BH123" i="13"/>
  <c r="BI123" i="13"/>
  <c r="BM123" i="13" s="1"/>
  <c r="BL79" i="13"/>
  <c r="BN79" i="13" s="1"/>
  <c r="BM49" i="13"/>
  <c r="BJ49" i="13"/>
  <c r="K49" i="13" s="1"/>
  <c r="BK49" i="13" s="1"/>
  <c r="BJ74" i="13"/>
  <c r="K74" i="13" s="1"/>
  <c r="BK74" i="13" s="1"/>
  <c r="BC49" i="13"/>
  <c r="BD49" i="13"/>
  <c r="BM152" i="13"/>
  <c r="BJ152" i="13"/>
  <c r="K152" i="13" s="1"/>
  <c r="BJ41" i="13"/>
  <c r="K41" i="13" s="1"/>
  <c r="BK41" i="13" s="1"/>
  <c r="BJ67" i="13"/>
  <c r="K67" i="13" s="1"/>
  <c r="BK67" i="13" s="1"/>
  <c r="BC152" i="13"/>
  <c r="BD152" i="13"/>
  <c r="BJ144" i="13"/>
  <c r="K144" i="13" s="1"/>
  <c r="BK144" i="13" s="1"/>
  <c r="BD143" i="13"/>
  <c r="BC143" i="13"/>
  <c r="BD137" i="13"/>
  <c r="BE137" i="13" s="1"/>
  <c r="L137" i="13" s="1"/>
  <c r="BF137" i="13" s="1"/>
  <c r="BL83" i="13"/>
  <c r="BM143" i="13"/>
  <c r="BJ143" i="13"/>
  <c r="K143" i="13" s="1"/>
  <c r="BD144" i="13"/>
  <c r="BE144" i="13" s="1"/>
  <c r="BH139" i="13"/>
  <c r="BJ139" i="13" s="1"/>
  <c r="K139" i="13" s="1"/>
  <c r="BK139" i="13" s="1"/>
  <c r="BJ147" i="13"/>
  <c r="K147" i="13" s="1"/>
  <c r="S147" i="13" s="1"/>
  <c r="BH149" i="13"/>
  <c r="BL149" i="13" s="1"/>
  <c r="BI137" i="13"/>
  <c r="BM137" i="13" s="1"/>
  <c r="BC139" i="13"/>
  <c r="N139" i="13" s="1"/>
  <c r="BJ146" i="13"/>
  <c r="K146" i="13" s="1"/>
  <c r="BK146" i="13" s="1"/>
  <c r="BC157" i="13"/>
  <c r="BD157" i="13"/>
  <c r="N149" i="13"/>
  <c r="BC146" i="13"/>
  <c r="BL146" i="13" s="1"/>
  <c r="BC155" i="13"/>
  <c r="N155" i="13" s="1"/>
  <c r="N27" i="13" s="1"/>
  <c r="BD155" i="13"/>
  <c r="BM103" i="13"/>
  <c r="BJ103" i="13"/>
  <c r="K103" i="13" s="1"/>
  <c r="BK103" i="13" s="1"/>
  <c r="BH157" i="13"/>
  <c r="BI157" i="13"/>
  <c r="BM157" i="13" s="1"/>
  <c r="BJ98" i="13"/>
  <c r="K98" i="13" s="1"/>
  <c r="S98" i="13" s="1"/>
  <c r="BL65" i="13"/>
  <c r="BI145" i="13"/>
  <c r="BC119" i="13"/>
  <c r="BL119" i="13" s="1"/>
  <c r="BL111" i="13"/>
  <c r="BH155" i="13"/>
  <c r="BI155" i="13"/>
  <c r="BM155" i="13" s="1"/>
  <c r="BC34" i="13"/>
  <c r="BD34" i="13"/>
  <c r="BC133" i="13"/>
  <c r="N133" i="13" s="1"/>
  <c r="N26" i="13" s="1"/>
  <c r="BD133" i="13"/>
  <c r="N126" i="13"/>
  <c r="BE126" i="13"/>
  <c r="L126" i="13" s="1"/>
  <c r="BC145" i="13"/>
  <c r="BD145" i="13"/>
  <c r="BH133" i="13"/>
  <c r="BI133" i="13"/>
  <c r="BM133" i="13" s="1"/>
  <c r="M134" i="13"/>
  <c r="BJ65" i="13"/>
  <c r="K65" i="13" s="1"/>
  <c r="BK65" i="13" s="1"/>
  <c r="BJ78" i="13"/>
  <c r="K78" i="13" s="1"/>
  <c r="BK78" i="13" s="1"/>
  <c r="BL134" i="13"/>
  <c r="BN134" i="13" s="1"/>
  <c r="BC100" i="13"/>
  <c r="N100" i="13" s="1"/>
  <c r="BD100" i="13"/>
  <c r="BL56" i="13"/>
  <c r="BI100" i="13"/>
  <c r="BM100" i="13" s="1"/>
  <c r="BH100" i="13"/>
  <c r="BC70" i="13"/>
  <c r="BD70" i="13"/>
  <c r="BI70" i="13"/>
  <c r="BM70" i="13" s="1"/>
  <c r="BH70" i="13"/>
  <c r="M56" i="13"/>
  <c r="BJ56" i="13"/>
  <c r="K56" i="13" s="1"/>
  <c r="BK56" i="13" s="1"/>
  <c r="BM80" i="13"/>
  <c r="BJ80" i="13"/>
  <c r="K80" i="13" s="1"/>
  <c r="BK80" i="13" s="1"/>
  <c r="M52" i="13"/>
  <c r="BJ52" i="13"/>
  <c r="K52" i="13" s="1"/>
  <c r="BK52" i="13" s="1"/>
  <c r="BL41" i="13"/>
  <c r="BL52" i="13"/>
  <c r="BL99" i="13"/>
  <c r="BN99" i="13" s="1"/>
  <c r="BC93" i="13"/>
  <c r="BD93" i="13"/>
  <c r="BJ72" i="13"/>
  <c r="K72" i="13" s="1"/>
  <c r="M53" i="13"/>
  <c r="BL53" i="13"/>
  <c r="BJ53" i="13"/>
  <c r="K53" i="13" s="1"/>
  <c r="BK53" i="13" s="1"/>
  <c r="BD160" i="13"/>
  <c r="BC160" i="13"/>
  <c r="BI160" i="13"/>
  <c r="BM160" i="13" s="1"/>
  <c r="BH160" i="13"/>
  <c r="BM97" i="13"/>
  <c r="BJ97" i="13"/>
  <c r="K97" i="13" s="1"/>
  <c r="BK97" i="13" s="1"/>
  <c r="BM95" i="13"/>
  <c r="BJ95" i="13"/>
  <c r="K95" i="13" s="1"/>
  <c r="BK95" i="13" s="1"/>
  <c r="BC95" i="13"/>
  <c r="N95" i="13" s="1"/>
  <c r="BD95" i="13"/>
  <c r="BC163" i="13"/>
  <c r="BD163" i="13"/>
  <c r="M71" i="13"/>
  <c r="BJ71" i="13"/>
  <c r="K71" i="13" s="1"/>
  <c r="BK71" i="13" s="1"/>
  <c r="BD97" i="13"/>
  <c r="BC97" i="13"/>
  <c r="BJ113" i="13"/>
  <c r="K113" i="13" s="1"/>
  <c r="BK113" i="13" s="1"/>
  <c r="M37" i="13"/>
  <c r="M19" i="13" s="1"/>
  <c r="BJ37" i="13"/>
  <c r="K37" i="13" s="1"/>
  <c r="BK37" i="13" s="1"/>
  <c r="BC161" i="13"/>
  <c r="N161" i="13" s="1"/>
  <c r="BD161" i="13"/>
  <c r="M59" i="13"/>
  <c r="BJ59" i="13"/>
  <c r="BC158" i="13"/>
  <c r="N158" i="13" s="1"/>
  <c r="BD158" i="13"/>
  <c r="M68" i="13"/>
  <c r="BJ68" i="13"/>
  <c r="K68" i="13" s="1"/>
  <c r="BK68" i="13" s="1"/>
  <c r="BC92" i="13"/>
  <c r="N92" i="13" s="1"/>
  <c r="BD92" i="13"/>
  <c r="BJ64" i="13"/>
  <c r="K64" i="13" s="1"/>
  <c r="BL64" i="13"/>
  <c r="M64" i="13"/>
  <c r="BJ104" i="13"/>
  <c r="K104" i="13" s="1"/>
  <c r="BK104" i="13" s="1"/>
  <c r="BI159" i="13"/>
  <c r="BM159" i="13" s="1"/>
  <c r="BH159" i="13"/>
  <c r="M159" i="13" s="1"/>
  <c r="BM158" i="13"/>
  <c r="BJ158" i="13"/>
  <c r="K158" i="13" s="1"/>
  <c r="BC96" i="13"/>
  <c r="BD96" i="13"/>
  <c r="BM92" i="13"/>
  <c r="BJ92" i="13"/>
  <c r="K92" i="13" s="1"/>
  <c r="BL37" i="13"/>
  <c r="BM94" i="13"/>
  <c r="BJ94" i="13"/>
  <c r="K94" i="13" s="1"/>
  <c r="BH154" i="13"/>
  <c r="BI154" i="13"/>
  <c r="BM154" i="13" s="1"/>
  <c r="BL66" i="13"/>
  <c r="BJ66" i="13"/>
  <c r="K66" i="13" s="1"/>
  <c r="BK66" i="13" s="1"/>
  <c r="BC94" i="13"/>
  <c r="BD94" i="13"/>
  <c r="BM162" i="13"/>
  <c r="BJ162" i="13"/>
  <c r="K162" i="13" s="1"/>
  <c r="BC154" i="13"/>
  <c r="BD154" i="13"/>
  <c r="BM96" i="13"/>
  <c r="BJ96" i="13"/>
  <c r="K96" i="13" s="1"/>
  <c r="BK96" i="13" s="1"/>
  <c r="S73" i="13"/>
  <c r="T73" i="13" s="1"/>
  <c r="BJ112" i="13"/>
  <c r="K112" i="13" s="1"/>
  <c r="S112" i="13" s="1"/>
  <c r="BC162" i="13"/>
  <c r="BD162" i="13"/>
  <c r="BD153" i="13"/>
  <c r="BC153" i="13"/>
  <c r="BL68" i="13"/>
  <c r="BC90" i="13"/>
  <c r="N90" i="13" s="1"/>
  <c r="BD90" i="13"/>
  <c r="BM153" i="13"/>
  <c r="BJ153" i="13"/>
  <c r="K153" i="13" s="1"/>
  <c r="BM93" i="13"/>
  <c r="BJ93" i="13"/>
  <c r="K93" i="13" s="1"/>
  <c r="BM90" i="13"/>
  <c r="BJ90" i="13"/>
  <c r="K90" i="13" s="1"/>
  <c r="BK90" i="13" s="1"/>
  <c r="BN109" i="13"/>
  <c r="N99" i="13"/>
  <c r="BL118" i="13"/>
  <c r="BF98" i="13"/>
  <c r="M118" i="13"/>
  <c r="BF99" i="13"/>
  <c r="S99" i="13"/>
  <c r="BL89" i="13"/>
  <c r="BJ89" i="13"/>
  <c r="K89" i="13" s="1"/>
  <c r="BK89" i="13" s="1"/>
  <c r="M89" i="13"/>
  <c r="BI122" i="13"/>
  <c r="BM122" i="13" s="1"/>
  <c r="BH122" i="13"/>
  <c r="M122" i="13" s="1"/>
  <c r="BL106" i="13"/>
  <c r="BJ106" i="13"/>
  <c r="K106" i="13" s="1"/>
  <c r="BK106" i="13" s="1"/>
  <c r="M106" i="13"/>
  <c r="BJ91" i="13"/>
  <c r="K91" i="13" s="1"/>
  <c r="BK91" i="13" s="1"/>
  <c r="BM91" i="13"/>
  <c r="BI121" i="13"/>
  <c r="BM121" i="13" s="1"/>
  <c r="BH121" i="13"/>
  <c r="M121" i="13" s="1"/>
  <c r="BL126" i="13"/>
  <c r="M126" i="13"/>
  <c r="BI120" i="13"/>
  <c r="BM120" i="13" s="1"/>
  <c r="BH120" i="13"/>
  <c r="M120" i="13" s="1"/>
  <c r="M25" i="13" s="1"/>
  <c r="BE84" i="13"/>
  <c r="L84" i="13" s="1"/>
  <c r="BF84" i="13" s="1"/>
  <c r="BE72" i="13"/>
  <c r="L72" i="13" s="1"/>
  <c r="BF72" i="13" s="1"/>
  <c r="N71" i="13"/>
  <c r="BL71" i="13"/>
  <c r="N72" i="13"/>
  <c r="BL72" i="13"/>
  <c r="S109" i="13"/>
  <c r="R109" i="13" s="1"/>
  <c r="BE91" i="13"/>
  <c r="L91" i="13" s="1"/>
  <c r="BL91" i="13"/>
  <c r="BL105" i="13"/>
  <c r="BD121" i="13"/>
  <c r="BC121" i="13"/>
  <c r="N105" i="13"/>
  <c r="BE105" i="13"/>
  <c r="BE71" i="13"/>
  <c r="N44" i="13"/>
  <c r="BL44" i="13"/>
  <c r="BC120" i="13"/>
  <c r="BD120" i="13"/>
  <c r="N67" i="13"/>
  <c r="BE67" i="13"/>
  <c r="L67" i="13" s="1"/>
  <c r="BL67" i="13"/>
  <c r="BE44" i="13"/>
  <c r="BC85" i="13"/>
  <c r="BD85" i="13"/>
  <c r="BE38" i="13"/>
  <c r="BN38" i="13" s="1"/>
  <c r="N38" i="13"/>
  <c r="BC63" i="13"/>
  <c r="BD63" i="13"/>
  <c r="N144" i="13"/>
  <c r="BI85" i="13"/>
  <c r="BM85" i="13" s="1"/>
  <c r="BH85" i="13"/>
  <c r="N57" i="13"/>
  <c r="BE57" i="13"/>
  <c r="BN57" i="13" s="1"/>
  <c r="BF42" i="13"/>
  <c r="BH63" i="13"/>
  <c r="BI63" i="13"/>
  <c r="BM63" i="13" s="1"/>
  <c r="BE74" i="13"/>
  <c r="N74" i="13"/>
  <c r="N23" i="13" s="1"/>
  <c r="BL74" i="13"/>
  <c r="M105" i="13"/>
  <c r="BC122" i="13"/>
  <c r="BD122" i="13"/>
  <c r="BE43" i="13"/>
  <c r="BN43" i="13" s="1"/>
  <c r="N43" i="13"/>
  <c r="N88" i="13"/>
  <c r="BE88" i="13"/>
  <c r="L88" i="13" s="1"/>
  <c r="BJ105" i="13"/>
  <c r="K105" i="13" s="1"/>
  <c r="BK105" i="13" s="1"/>
  <c r="BJ81" i="13"/>
  <c r="K81" i="13" s="1"/>
  <c r="BK81" i="13" s="1"/>
  <c r="M81" i="13"/>
  <c r="BL81" i="13"/>
  <c r="BE124" i="13"/>
  <c r="BN124" i="13" s="1"/>
  <c r="N124" i="13"/>
  <c r="BM55" i="13"/>
  <c r="BJ55" i="13"/>
  <c r="K55" i="13" s="1"/>
  <c r="BK55" i="13" s="1"/>
  <c r="M101" i="13"/>
  <c r="BL101" i="13"/>
  <c r="BJ101" i="13"/>
  <c r="K101" i="13" s="1"/>
  <c r="N55" i="13"/>
  <c r="BE55" i="13"/>
  <c r="BL55" i="13"/>
  <c r="N125" i="13"/>
  <c r="BJ58" i="13"/>
  <c r="K58" i="13" s="1"/>
  <c r="BL58" i="13"/>
  <c r="M58" i="13"/>
  <c r="BE86" i="13"/>
  <c r="N86" i="13"/>
  <c r="BL86" i="13"/>
  <c r="BK114" i="13"/>
  <c r="BE101" i="13"/>
  <c r="N101" i="13"/>
  <c r="BK38" i="13"/>
  <c r="BF116" i="13"/>
  <c r="L66" i="13"/>
  <c r="L40" i="13"/>
  <c r="BF40" i="13" s="1"/>
  <c r="BJ69" i="13"/>
  <c r="K69" i="13" s="1"/>
  <c r="BL69" i="13"/>
  <c r="M69" i="13"/>
  <c r="BE102" i="13"/>
  <c r="N102" i="13"/>
  <c r="N65" i="13"/>
  <c r="BE65" i="13"/>
  <c r="BL54" i="13"/>
  <c r="BJ54" i="13"/>
  <c r="K54" i="13" s="1"/>
  <c r="M54" i="13"/>
  <c r="L83" i="13"/>
  <c r="N103" i="13"/>
  <c r="BL103" i="13"/>
  <c r="M127" i="13"/>
  <c r="N130" i="13"/>
  <c r="BE130" i="13"/>
  <c r="L52" i="13"/>
  <c r="L58" i="13"/>
  <c r="BF58" i="13" s="1"/>
  <c r="N159" i="13"/>
  <c r="BE159" i="13"/>
  <c r="BE75" i="13"/>
  <c r="N75" i="13"/>
  <c r="L37" i="13"/>
  <c r="BJ138" i="13"/>
  <c r="K138" i="13" s="1"/>
  <c r="M138" i="13"/>
  <c r="BL138" i="13"/>
  <c r="BJ35" i="13"/>
  <c r="K35" i="13" s="1"/>
  <c r="M35" i="13"/>
  <c r="BL35" i="13"/>
  <c r="N108" i="13"/>
  <c r="BE69" i="13"/>
  <c r="N69" i="13"/>
  <c r="M131" i="13"/>
  <c r="BL131" i="13"/>
  <c r="L134" i="13"/>
  <c r="S134" i="13" s="1"/>
  <c r="BK43" i="13"/>
  <c r="BE48" i="13"/>
  <c r="N48" i="13"/>
  <c r="L149" i="13"/>
  <c r="BF149" i="13" s="1"/>
  <c r="BK124" i="13"/>
  <c r="M117" i="13"/>
  <c r="BL117" i="13"/>
  <c r="BE47" i="13"/>
  <c r="N47" i="13"/>
  <c r="BJ48" i="13"/>
  <c r="K48" i="13" s="1"/>
  <c r="M48" i="13"/>
  <c r="BL48" i="13"/>
  <c r="M156" i="13"/>
  <c r="L104" i="13"/>
  <c r="BF104" i="13" s="1"/>
  <c r="BE36" i="13"/>
  <c r="BN36" i="13" s="1"/>
  <c r="N36" i="13"/>
  <c r="BE56" i="13"/>
  <c r="N56" i="13"/>
  <c r="BJ77" i="13"/>
  <c r="K77" i="13" s="1"/>
  <c r="M77" i="13"/>
  <c r="BL77" i="13"/>
  <c r="BJ40" i="13"/>
  <c r="K40" i="13" s="1"/>
  <c r="M40" i="13"/>
  <c r="BL40" i="13"/>
  <c r="N117" i="13"/>
  <c r="BK76" i="13"/>
  <c r="M102" i="13"/>
  <c r="BL102" i="13"/>
  <c r="BJ102" i="13"/>
  <c r="K102" i="13" s="1"/>
  <c r="BE62" i="13"/>
  <c r="N62" i="13"/>
  <c r="L68" i="13"/>
  <c r="BL108" i="13"/>
  <c r="M108" i="13"/>
  <c r="BJ108" i="13"/>
  <c r="K108" i="13" s="1"/>
  <c r="L78" i="13"/>
  <c r="N135" i="13"/>
  <c r="BE77" i="13"/>
  <c r="N77" i="13"/>
  <c r="M84" i="13"/>
  <c r="BL84" i="13"/>
  <c r="BJ84" i="13"/>
  <c r="K84" i="13" s="1"/>
  <c r="L115" i="13"/>
  <c r="BF115" i="13" s="1"/>
  <c r="BJ87" i="13"/>
  <c r="K87" i="13" s="1"/>
  <c r="M87" i="13"/>
  <c r="BL87" i="13"/>
  <c r="N87" i="13"/>
  <c r="BE87" i="13"/>
  <c r="L53" i="13"/>
  <c r="L79" i="13"/>
  <c r="S79" i="13" s="1"/>
  <c r="M107" i="13"/>
  <c r="BJ107" i="13"/>
  <c r="K107" i="13" s="1"/>
  <c r="BL107" i="13"/>
  <c r="BJ75" i="13"/>
  <c r="K75" i="13" s="1"/>
  <c r="BL75" i="13"/>
  <c r="M75" i="13"/>
  <c r="BJ115" i="13"/>
  <c r="K115" i="13" s="1"/>
  <c r="BL115" i="13"/>
  <c r="M115" i="13"/>
  <c r="BK62" i="13"/>
  <c r="BJ47" i="13"/>
  <c r="K47" i="13" s="1"/>
  <c r="M47" i="13"/>
  <c r="BL47" i="13"/>
  <c r="BL135" i="13"/>
  <c r="N107" i="13"/>
  <c r="BE107" i="13"/>
  <c r="BE35" i="13"/>
  <c r="N35" i="13"/>
  <c r="L82" i="13"/>
  <c r="L41" i="13"/>
  <c r="L80" i="13"/>
  <c r="N131" i="13"/>
  <c r="BJ82" i="13" l="1"/>
  <c r="K82" i="13" s="1"/>
  <c r="BK82" i="13" s="1"/>
  <c r="BJ116" i="13"/>
  <c r="K116" i="13" s="1"/>
  <c r="BK116" i="13" s="1"/>
  <c r="BE127" i="13"/>
  <c r="BN45" i="13"/>
  <c r="S118" i="13"/>
  <c r="O118" i="13" s="1"/>
  <c r="BE114" i="13"/>
  <c r="L114" i="13" s="1"/>
  <c r="BF114" i="13" s="1"/>
  <c r="BN118" i="13"/>
  <c r="S45" i="13"/>
  <c r="R45" i="13" s="1"/>
  <c r="BJ117" i="13"/>
  <c r="K117" i="13" s="1"/>
  <c r="N114" i="13"/>
  <c r="BJ126" i="13"/>
  <c r="K126" i="13" s="1"/>
  <c r="BK126" i="13" s="1"/>
  <c r="BL148" i="13"/>
  <c r="BN148" i="13" s="1"/>
  <c r="M148" i="13"/>
  <c r="BK142" i="13"/>
  <c r="S142" i="13"/>
  <c r="N127" i="13"/>
  <c r="BJ131" i="13"/>
  <c r="K131" i="13" s="1"/>
  <c r="BJ127" i="13"/>
  <c r="K127" i="13" s="1"/>
  <c r="BK127" i="13" s="1"/>
  <c r="BJ163" i="13"/>
  <c r="K163" i="13" s="1"/>
  <c r="BK163" i="13" s="1"/>
  <c r="BJ125" i="13"/>
  <c r="K125" i="13" s="1"/>
  <c r="BK125" i="13" s="1"/>
  <c r="BF129" i="13"/>
  <c r="BL125" i="13"/>
  <c r="BJ156" i="13"/>
  <c r="K156" i="13" s="1"/>
  <c r="BK156" i="13" s="1"/>
  <c r="BN129" i="13"/>
  <c r="BO129" i="13" s="1"/>
  <c r="BE51" i="13"/>
  <c r="L51" i="13" s="1"/>
  <c r="BF51" i="13" s="1"/>
  <c r="S82" i="13"/>
  <c r="O82" i="13" s="1"/>
  <c r="BN82" i="13"/>
  <c r="BJ161" i="13"/>
  <c r="K161" i="13" s="1"/>
  <c r="S151" i="13"/>
  <c r="BK151" i="13"/>
  <c r="N140" i="13"/>
  <c r="BE140" i="13"/>
  <c r="BE151" i="13"/>
  <c r="L151" i="13" s="1"/>
  <c r="BF151" i="13" s="1"/>
  <c r="N151" i="13"/>
  <c r="S141" i="13"/>
  <c r="BK141" i="13"/>
  <c r="BE141" i="13"/>
  <c r="N141" i="13"/>
  <c r="M140" i="13"/>
  <c r="BJ140" i="13"/>
  <c r="K140" i="13" s="1"/>
  <c r="BK140" i="13" s="1"/>
  <c r="BL140" i="13"/>
  <c r="BN140" i="13" s="1"/>
  <c r="BJ110" i="13"/>
  <c r="K110" i="13" s="1"/>
  <c r="BK110" i="13" s="1"/>
  <c r="M161" i="13"/>
  <c r="BL161" i="13"/>
  <c r="BL163" i="13"/>
  <c r="M163" i="13"/>
  <c r="BE139" i="13"/>
  <c r="L139" i="13" s="1"/>
  <c r="S139" i="13" s="1"/>
  <c r="T139" i="13" s="1"/>
  <c r="BE156" i="13"/>
  <c r="L156" i="13" s="1"/>
  <c r="BF156" i="13" s="1"/>
  <c r="S83" i="13"/>
  <c r="N156" i="13"/>
  <c r="S67" i="13"/>
  <c r="O67" i="13" s="1"/>
  <c r="BJ128" i="13"/>
  <c r="K128" i="13" s="1"/>
  <c r="BK128" i="13" s="1"/>
  <c r="BL130" i="13"/>
  <c r="BN130" i="13" s="1"/>
  <c r="BF39" i="13"/>
  <c r="M130" i="13"/>
  <c r="BN83" i="13"/>
  <c r="BE155" i="13"/>
  <c r="L155" i="13" s="1"/>
  <c r="L27" i="13" s="1"/>
  <c r="BN138" i="13"/>
  <c r="BE50" i="13"/>
  <c r="L50" i="13" s="1"/>
  <c r="BF50" i="13" s="1"/>
  <c r="S39" i="13"/>
  <c r="S20" i="13" s="1"/>
  <c r="BN42" i="13"/>
  <c r="BN39" i="13"/>
  <c r="BN147" i="13"/>
  <c r="BO147" i="13" s="1"/>
  <c r="K19" i="13"/>
  <c r="BE61" i="13"/>
  <c r="L61" i="13" s="1"/>
  <c r="BF61" i="13" s="1"/>
  <c r="K21" i="13"/>
  <c r="BE60" i="13"/>
  <c r="L60" i="13" s="1"/>
  <c r="BF60" i="13" s="1"/>
  <c r="BE132" i="13"/>
  <c r="L132" i="13" s="1"/>
  <c r="BF132" i="13" s="1"/>
  <c r="S111" i="13"/>
  <c r="T111" i="13" s="1"/>
  <c r="N119" i="13"/>
  <c r="BN52" i="13"/>
  <c r="BN76" i="13"/>
  <c r="BO76" i="13" s="1"/>
  <c r="M149" i="13"/>
  <c r="BN98" i="13"/>
  <c r="BO98" i="13" s="1"/>
  <c r="S51" i="13"/>
  <c r="BK51" i="13"/>
  <c r="BJ149" i="13"/>
  <c r="K149" i="13" s="1"/>
  <c r="BK149" i="13" s="1"/>
  <c r="BL136" i="13"/>
  <c r="BN136" i="13" s="1"/>
  <c r="M136" i="13"/>
  <c r="BK60" i="13"/>
  <c r="S60" i="13"/>
  <c r="K23" i="13"/>
  <c r="N146" i="13"/>
  <c r="BK147" i="13"/>
  <c r="BE146" i="13"/>
  <c r="L146" i="13" s="1"/>
  <c r="BF146" i="13" s="1"/>
  <c r="BK50" i="13"/>
  <c r="S50" i="13"/>
  <c r="BK39" i="13"/>
  <c r="BK61" i="13"/>
  <c r="S61" i="13"/>
  <c r="S42" i="13"/>
  <c r="R42" i="13" s="1"/>
  <c r="S37" i="13"/>
  <c r="BN37" i="13"/>
  <c r="BE46" i="13"/>
  <c r="L46" i="13" s="1"/>
  <c r="S46" i="13" s="1"/>
  <c r="M139" i="13"/>
  <c r="BN53" i="13"/>
  <c r="BE152" i="13"/>
  <c r="L152" i="13" s="1"/>
  <c r="BF152" i="13" s="1"/>
  <c r="N152" i="13"/>
  <c r="BE123" i="13"/>
  <c r="N123" i="13"/>
  <c r="BE95" i="13"/>
  <c r="L95" i="13" s="1"/>
  <c r="S95" i="13" s="1"/>
  <c r="S152" i="13"/>
  <c r="BK152" i="13"/>
  <c r="N49" i="13"/>
  <c r="BE49" i="13"/>
  <c r="S150" i="13"/>
  <c r="BK150" i="13"/>
  <c r="BE133" i="13"/>
  <c r="L133" i="13" s="1"/>
  <c r="L26" i="13" s="1"/>
  <c r="BK143" i="13"/>
  <c r="S143" i="13"/>
  <c r="BN103" i="13"/>
  <c r="BE100" i="13"/>
  <c r="L100" i="13" s="1"/>
  <c r="BE34" i="13"/>
  <c r="BE150" i="13"/>
  <c r="L150" i="13" s="1"/>
  <c r="BF150" i="13" s="1"/>
  <c r="N150" i="13"/>
  <c r="K24" i="13"/>
  <c r="BN41" i="13"/>
  <c r="BK132" i="13"/>
  <c r="S132" i="13"/>
  <c r="BK98" i="13"/>
  <c r="S41" i="13"/>
  <c r="O41" i="13" s="1"/>
  <c r="L21" i="13"/>
  <c r="S104" i="13"/>
  <c r="O104" i="13" s="1"/>
  <c r="BE143" i="13"/>
  <c r="N143" i="13"/>
  <c r="BL123" i="13"/>
  <c r="BN123" i="13" s="1"/>
  <c r="BJ123" i="13"/>
  <c r="K123" i="13" s="1"/>
  <c r="BK123" i="13" s="1"/>
  <c r="M123" i="13"/>
  <c r="BN115" i="13"/>
  <c r="BN111" i="13"/>
  <c r="BE119" i="13"/>
  <c r="BN119" i="13" s="1"/>
  <c r="BJ137" i="13"/>
  <c r="K137" i="13" s="1"/>
  <c r="BL139" i="13"/>
  <c r="BE161" i="13"/>
  <c r="L161" i="13" s="1"/>
  <c r="BF161" i="13" s="1"/>
  <c r="BE145" i="13"/>
  <c r="L145" i="13" s="1"/>
  <c r="BF145" i="13" s="1"/>
  <c r="BE157" i="13"/>
  <c r="L157" i="13" s="1"/>
  <c r="BF157" i="13" s="1"/>
  <c r="N157" i="13"/>
  <c r="BM145" i="13"/>
  <c r="BJ145" i="13"/>
  <c r="K145" i="13" s="1"/>
  <c r="S80" i="13"/>
  <c r="T80" i="13" s="1"/>
  <c r="BN80" i="13"/>
  <c r="M157" i="13"/>
  <c r="BL157" i="13"/>
  <c r="BJ157" i="13"/>
  <c r="K157" i="13" s="1"/>
  <c r="S78" i="13"/>
  <c r="O78" i="13" s="1"/>
  <c r="BN104" i="13"/>
  <c r="BF126" i="13"/>
  <c r="BF41" i="13"/>
  <c r="BF82" i="13"/>
  <c r="BN56" i="13"/>
  <c r="BN64" i="13"/>
  <c r="BL133" i="13"/>
  <c r="BJ133" i="13"/>
  <c r="K133" i="13" s="1"/>
  <c r="M133" i="13"/>
  <c r="M26" i="13" s="1"/>
  <c r="N145" i="13"/>
  <c r="BL145" i="13"/>
  <c r="BL100" i="13"/>
  <c r="M100" i="13"/>
  <c r="BJ100" i="13"/>
  <c r="K100" i="13" s="1"/>
  <c r="BJ120" i="13"/>
  <c r="K120" i="13" s="1"/>
  <c r="K25" i="13" s="1"/>
  <c r="BN68" i="13"/>
  <c r="O73" i="13"/>
  <c r="BO73" i="13"/>
  <c r="BN65" i="13"/>
  <c r="N34" i="13"/>
  <c r="N19" i="13" s="1"/>
  <c r="BL34" i="13"/>
  <c r="BN78" i="13"/>
  <c r="R73" i="13"/>
  <c r="BN72" i="13"/>
  <c r="BL155" i="13"/>
  <c r="M155" i="13"/>
  <c r="M27" i="13" s="1"/>
  <c r="BJ155" i="13"/>
  <c r="K155" i="13" s="1"/>
  <c r="BN66" i="13"/>
  <c r="S66" i="13"/>
  <c r="BE92" i="13"/>
  <c r="L92" i="13" s="1"/>
  <c r="BF92" i="13" s="1"/>
  <c r="BJ70" i="13"/>
  <c r="K70" i="13" s="1"/>
  <c r="BK70" i="13" s="1"/>
  <c r="BL70" i="13"/>
  <c r="M70" i="13"/>
  <c r="S136" i="13"/>
  <c r="BE90" i="13"/>
  <c r="L90" i="13" s="1"/>
  <c r="S90" i="13" s="1"/>
  <c r="N70" i="13"/>
  <c r="BE70" i="13"/>
  <c r="L70" i="13" s="1"/>
  <c r="BF70" i="13" s="1"/>
  <c r="N162" i="13"/>
  <c r="BE162" i="13"/>
  <c r="L162" i="13" s="1"/>
  <c r="BF162" i="13" s="1"/>
  <c r="M154" i="13"/>
  <c r="BL154" i="13"/>
  <c r="BN154" i="13" s="1"/>
  <c r="BJ154" i="13"/>
  <c r="K154" i="13" s="1"/>
  <c r="BE97" i="13"/>
  <c r="N97" i="13"/>
  <c r="BL160" i="13"/>
  <c r="BJ160" i="13"/>
  <c r="K160" i="13" s="1"/>
  <c r="BK160" i="13" s="1"/>
  <c r="M160" i="13"/>
  <c r="S94" i="13"/>
  <c r="BK94" i="13"/>
  <c r="BE160" i="13"/>
  <c r="N160" i="13"/>
  <c r="BN84" i="13"/>
  <c r="BN116" i="13"/>
  <c r="S93" i="13"/>
  <c r="BK93" i="13"/>
  <c r="S113" i="13"/>
  <c r="O113" i="13" s="1"/>
  <c r="BL159" i="13"/>
  <c r="BK153" i="13"/>
  <c r="S153" i="13"/>
  <c r="K59" i="13"/>
  <c r="BN59" i="13"/>
  <c r="N154" i="13"/>
  <c r="BE154" i="13"/>
  <c r="L154" i="13" s="1"/>
  <c r="BF154" i="13" s="1"/>
  <c r="BK92" i="13"/>
  <c r="S92" i="13"/>
  <c r="BN113" i="13"/>
  <c r="BN112" i="13"/>
  <c r="BO112" i="13" s="1"/>
  <c r="S162" i="13"/>
  <c r="BK162" i="13"/>
  <c r="BK64" i="13"/>
  <c r="S64" i="13"/>
  <c r="BE163" i="13"/>
  <c r="L163" i="13" s="1"/>
  <c r="BF163" i="13" s="1"/>
  <c r="N163" i="13"/>
  <c r="BK112" i="13"/>
  <c r="BF66" i="13"/>
  <c r="BJ159" i="13"/>
  <c r="K159" i="13" s="1"/>
  <c r="BK159" i="13" s="1"/>
  <c r="N96" i="13"/>
  <c r="BE96" i="13"/>
  <c r="N94" i="13"/>
  <c r="BE94" i="13"/>
  <c r="L94" i="13" s="1"/>
  <c r="BF94" i="13" s="1"/>
  <c r="S158" i="13"/>
  <c r="BK158" i="13"/>
  <c r="N93" i="13"/>
  <c r="BE93" i="13"/>
  <c r="L93" i="13" s="1"/>
  <c r="BF93" i="13" s="1"/>
  <c r="BN86" i="13"/>
  <c r="S116" i="13"/>
  <c r="O116" i="13" s="1"/>
  <c r="N153" i="13"/>
  <c r="BE153" i="13"/>
  <c r="L153" i="13" s="1"/>
  <c r="BF153" i="13" s="1"/>
  <c r="BE158" i="13"/>
  <c r="BF91" i="13"/>
  <c r="BL122" i="13"/>
  <c r="BO99" i="13"/>
  <c r="O99" i="13"/>
  <c r="R99" i="13"/>
  <c r="T99" i="13"/>
  <c r="BN106" i="13"/>
  <c r="S89" i="13"/>
  <c r="O89" i="13" s="1"/>
  <c r="S114" i="13"/>
  <c r="R114" i="13" s="1"/>
  <c r="BJ122" i="13"/>
  <c r="K122" i="13" s="1"/>
  <c r="BK122" i="13" s="1"/>
  <c r="S106" i="13"/>
  <c r="R106" i="13" s="1"/>
  <c r="R118" i="13"/>
  <c r="BJ121" i="13"/>
  <c r="K121" i="13" s="1"/>
  <c r="BK121" i="13" s="1"/>
  <c r="T118" i="13"/>
  <c r="BN91" i="13"/>
  <c r="S91" i="13"/>
  <c r="R91" i="13" s="1"/>
  <c r="BL121" i="13"/>
  <c r="BN114" i="13"/>
  <c r="BE120" i="13"/>
  <c r="L120" i="13" s="1"/>
  <c r="BF120" i="13" s="1"/>
  <c r="BN89" i="13"/>
  <c r="BF52" i="13"/>
  <c r="S52" i="13"/>
  <c r="R129" i="13"/>
  <c r="O129" i="13"/>
  <c r="T129" i="13"/>
  <c r="BF53" i="13"/>
  <c r="S53" i="13"/>
  <c r="BF68" i="13"/>
  <c r="S68" i="13"/>
  <c r="BN71" i="13"/>
  <c r="N22" i="13"/>
  <c r="BF88" i="13"/>
  <c r="S88" i="13"/>
  <c r="BF110" i="13"/>
  <c r="BN117" i="13"/>
  <c r="BN135" i="13"/>
  <c r="BO109" i="13"/>
  <c r="BO45" i="13"/>
  <c r="BN88" i="13"/>
  <c r="T109" i="13"/>
  <c r="O109" i="13"/>
  <c r="N120" i="13"/>
  <c r="N25" i="13" s="1"/>
  <c r="BL120" i="13"/>
  <c r="S72" i="13"/>
  <c r="BK72" i="13"/>
  <c r="K22" i="13"/>
  <c r="BF78" i="13"/>
  <c r="BN67" i="13"/>
  <c r="BN77" i="13"/>
  <c r="BN44" i="13"/>
  <c r="BF80" i="13"/>
  <c r="BF67" i="13"/>
  <c r="BF134" i="13"/>
  <c r="L57" i="13"/>
  <c r="S57" i="13" s="1"/>
  <c r="BE85" i="13"/>
  <c r="N85" i="13"/>
  <c r="BN74" i="13"/>
  <c r="BJ85" i="13"/>
  <c r="K85" i="13" s="1"/>
  <c r="M85" i="13"/>
  <c r="BL85" i="13"/>
  <c r="L74" i="13"/>
  <c r="BF74" i="13" s="1"/>
  <c r="S148" i="13"/>
  <c r="BK148" i="13"/>
  <c r="L44" i="13"/>
  <c r="S44" i="13" s="1"/>
  <c r="T44" i="13" s="1"/>
  <c r="L71" i="13"/>
  <c r="BN144" i="13"/>
  <c r="L144" i="13"/>
  <c r="S144" i="13" s="1"/>
  <c r="S81" i="13"/>
  <c r="BN75" i="13"/>
  <c r="L105" i="13"/>
  <c r="S105" i="13" s="1"/>
  <c r="O105" i="13" s="1"/>
  <c r="L124" i="13"/>
  <c r="S124" i="13" s="1"/>
  <c r="O124" i="13" s="1"/>
  <c r="L43" i="13"/>
  <c r="S43" i="13" s="1"/>
  <c r="R43" i="13" s="1"/>
  <c r="N63" i="13"/>
  <c r="BE63" i="13"/>
  <c r="BN105" i="13"/>
  <c r="BN47" i="13"/>
  <c r="BN40" i="13"/>
  <c r="N122" i="13"/>
  <c r="BE122" i="13"/>
  <c r="M63" i="13"/>
  <c r="BL63" i="13"/>
  <c r="BJ63" i="13"/>
  <c r="K63" i="13" s="1"/>
  <c r="BK63" i="13" s="1"/>
  <c r="L38" i="13"/>
  <c r="S38" i="13" s="1"/>
  <c r="R38" i="13" s="1"/>
  <c r="BN81" i="13"/>
  <c r="N121" i="13"/>
  <c r="BE121" i="13"/>
  <c r="BN55" i="13"/>
  <c r="R76" i="13"/>
  <c r="T76" i="13"/>
  <c r="O76" i="13"/>
  <c r="L101" i="13"/>
  <c r="S101" i="13" s="1"/>
  <c r="BK77" i="13"/>
  <c r="S54" i="13"/>
  <c r="BK54" i="13"/>
  <c r="T147" i="13"/>
  <c r="O147" i="13"/>
  <c r="R147" i="13"/>
  <c r="BK75" i="13"/>
  <c r="BK117" i="13"/>
  <c r="L48" i="13"/>
  <c r="S48" i="13" s="1"/>
  <c r="L69" i="13"/>
  <c r="BF69" i="13" s="1"/>
  <c r="L75" i="13"/>
  <c r="BF75" i="13" s="1"/>
  <c r="BN54" i="13"/>
  <c r="T98" i="13"/>
  <c r="T24" i="13" s="1"/>
  <c r="R98" i="13"/>
  <c r="R24" i="13" s="1"/>
  <c r="O98" i="13"/>
  <c r="O24" i="13" s="1"/>
  <c r="S24" i="13"/>
  <c r="BN108" i="13"/>
  <c r="L62" i="13"/>
  <c r="S62" i="13" s="1"/>
  <c r="L56" i="13"/>
  <c r="L159" i="13"/>
  <c r="BF159" i="13" s="1"/>
  <c r="L86" i="13"/>
  <c r="S86" i="13" s="1"/>
  <c r="L35" i="13"/>
  <c r="S35" i="13" s="1"/>
  <c r="T112" i="13"/>
  <c r="R112" i="13"/>
  <c r="O112" i="13"/>
  <c r="BK108" i="13"/>
  <c r="L130" i="13"/>
  <c r="S130" i="13" s="1"/>
  <c r="L108" i="13"/>
  <c r="S108" i="13" s="1"/>
  <c r="BF111" i="13"/>
  <c r="BF76" i="13"/>
  <c r="R134" i="13"/>
  <c r="T134" i="13"/>
  <c r="O134" i="13"/>
  <c r="BO134" i="13"/>
  <c r="BN35" i="13"/>
  <c r="L65" i="13"/>
  <c r="S65" i="13" s="1"/>
  <c r="T65" i="13" s="1"/>
  <c r="S58" i="13"/>
  <c r="BK58" i="13"/>
  <c r="BK102" i="13"/>
  <c r="BK47" i="13"/>
  <c r="BN87" i="13"/>
  <c r="BK130" i="13"/>
  <c r="BK107" i="13"/>
  <c r="L117" i="13"/>
  <c r="BF117" i="13" s="1"/>
  <c r="BN48" i="13"/>
  <c r="L125" i="13"/>
  <c r="BF125" i="13" s="1"/>
  <c r="L36" i="13"/>
  <c r="BK138" i="13"/>
  <c r="S138" i="13"/>
  <c r="L102" i="13"/>
  <c r="S102" i="13" s="1"/>
  <c r="BN102" i="13"/>
  <c r="S84" i="13"/>
  <c r="BK84" i="13"/>
  <c r="BK87" i="13"/>
  <c r="BK48" i="13"/>
  <c r="BF37" i="13"/>
  <c r="L55" i="13"/>
  <c r="S55" i="13" s="1"/>
  <c r="R83" i="13"/>
  <c r="O83" i="13"/>
  <c r="BO83" i="13"/>
  <c r="T83" i="13"/>
  <c r="L127" i="13"/>
  <c r="BF127" i="13" s="1"/>
  <c r="L87" i="13"/>
  <c r="BF87" i="13" s="1"/>
  <c r="BK35" i="13"/>
  <c r="S115" i="13"/>
  <c r="BK115" i="13"/>
  <c r="L77" i="13"/>
  <c r="BF77" i="13" s="1"/>
  <c r="S40" i="13"/>
  <c r="BK40" i="13"/>
  <c r="L47" i="13"/>
  <c r="BF47" i="13" s="1"/>
  <c r="BN131" i="13"/>
  <c r="BN69" i="13"/>
  <c r="L107" i="13"/>
  <c r="BF107" i="13" s="1"/>
  <c r="T79" i="13"/>
  <c r="R79" i="13"/>
  <c r="O79" i="13"/>
  <c r="BO79" i="13"/>
  <c r="L103" i="13"/>
  <c r="S103" i="13" s="1"/>
  <c r="BK69" i="13"/>
  <c r="BK101" i="13"/>
  <c r="BN107" i="13"/>
  <c r="L131" i="13"/>
  <c r="BF131" i="13" s="1"/>
  <c r="BF79" i="13"/>
  <c r="L135" i="13"/>
  <c r="S135" i="13" s="1"/>
  <c r="BK131" i="13"/>
  <c r="BF83" i="13"/>
  <c r="BN58" i="13"/>
  <c r="BN101" i="13"/>
  <c r="BN62" i="13"/>
  <c r="BO118" i="13" l="1"/>
  <c r="BN110" i="13"/>
  <c r="S110" i="13"/>
  <c r="O45" i="13"/>
  <c r="T45" i="13"/>
  <c r="BN126" i="13"/>
  <c r="BN127" i="13"/>
  <c r="S126" i="13"/>
  <c r="BN125" i="13"/>
  <c r="BO142" i="13"/>
  <c r="R142" i="13"/>
  <c r="O142" i="13"/>
  <c r="T142" i="13"/>
  <c r="BN156" i="13"/>
  <c r="R82" i="13"/>
  <c r="T82" i="13"/>
  <c r="BO82" i="13"/>
  <c r="BN139" i="13"/>
  <c r="BO139" i="13" s="1"/>
  <c r="BF139" i="13"/>
  <c r="S161" i="13"/>
  <c r="O161" i="13" s="1"/>
  <c r="BN163" i="13"/>
  <c r="BF65" i="13"/>
  <c r="L141" i="13"/>
  <c r="BF141" i="13" s="1"/>
  <c r="L140" i="13"/>
  <c r="S140" i="13" s="1"/>
  <c r="BN161" i="13"/>
  <c r="BO141" i="13"/>
  <c r="T141" i="13"/>
  <c r="R141" i="13"/>
  <c r="O141" i="13"/>
  <c r="BO151" i="13"/>
  <c r="R151" i="13"/>
  <c r="O151" i="13"/>
  <c r="T151" i="13"/>
  <c r="BK161" i="13"/>
  <c r="S163" i="13"/>
  <c r="R163" i="13" s="1"/>
  <c r="BN128" i="13"/>
  <c r="T67" i="13"/>
  <c r="R67" i="13"/>
  <c r="BO111" i="13"/>
  <c r="S128" i="13"/>
  <c r="R128" i="13" s="1"/>
  <c r="BO67" i="13"/>
  <c r="BN146" i="13"/>
  <c r="T39" i="13"/>
  <c r="T20" i="13" s="1"/>
  <c r="BO39" i="13"/>
  <c r="BF155" i="13"/>
  <c r="O39" i="13"/>
  <c r="O20" i="13" s="1"/>
  <c r="R39" i="13"/>
  <c r="R20" i="13" s="1"/>
  <c r="R111" i="13"/>
  <c r="BO42" i="13"/>
  <c r="O111" i="13"/>
  <c r="R139" i="13"/>
  <c r="BF55" i="13"/>
  <c r="S146" i="13"/>
  <c r="O146" i="13" s="1"/>
  <c r="BO37" i="13"/>
  <c r="BN149" i="13"/>
  <c r="S149" i="13"/>
  <c r="T149" i="13" s="1"/>
  <c r="T37" i="13"/>
  <c r="O37" i="13"/>
  <c r="R37" i="13"/>
  <c r="BO60" i="13"/>
  <c r="R60" i="13"/>
  <c r="T60" i="13"/>
  <c r="O60" i="13"/>
  <c r="R61" i="13"/>
  <c r="BO61" i="13"/>
  <c r="T61" i="13"/>
  <c r="O61" i="13"/>
  <c r="S21" i="13"/>
  <c r="BO41" i="13"/>
  <c r="T89" i="13"/>
  <c r="BO50" i="13"/>
  <c r="T50" i="13"/>
  <c r="O50" i="13"/>
  <c r="R50" i="13"/>
  <c r="O42" i="13"/>
  <c r="O21" i="13" s="1"/>
  <c r="T41" i="13"/>
  <c r="R41" i="13"/>
  <c r="R21" i="13" s="1"/>
  <c r="T42" i="13"/>
  <c r="BO136" i="13"/>
  <c r="BO51" i="13"/>
  <c r="O51" i="13"/>
  <c r="R51" i="13"/>
  <c r="T51" i="13"/>
  <c r="BN34" i="13"/>
  <c r="R89" i="13"/>
  <c r="BF100" i="13"/>
  <c r="BO66" i="13"/>
  <c r="BF38" i="13"/>
  <c r="O139" i="13"/>
  <c r="BN137" i="13"/>
  <c r="L143" i="13"/>
  <c r="BF143" i="13" s="1"/>
  <c r="R150" i="13"/>
  <c r="T150" i="13"/>
  <c r="O150" i="13"/>
  <c r="BO150" i="13"/>
  <c r="BN49" i="13"/>
  <c r="L49" i="13"/>
  <c r="S49" i="13" s="1"/>
  <c r="BF133" i="13"/>
  <c r="O132" i="13"/>
  <c r="BO132" i="13"/>
  <c r="T132" i="13"/>
  <c r="R132" i="13"/>
  <c r="O152" i="13"/>
  <c r="BO152" i="13"/>
  <c r="T152" i="13"/>
  <c r="R152" i="13"/>
  <c r="L119" i="13"/>
  <c r="S119" i="13" s="1"/>
  <c r="BO119" i="13" s="1"/>
  <c r="L123" i="13"/>
  <c r="S123" i="13" s="1"/>
  <c r="T104" i="13"/>
  <c r="L34" i="13"/>
  <c r="BF34" i="13" s="1"/>
  <c r="R104" i="13"/>
  <c r="BO104" i="13"/>
  <c r="BF46" i="13"/>
  <c r="O143" i="13"/>
  <c r="BO143" i="13"/>
  <c r="T143" i="13"/>
  <c r="R143" i="13"/>
  <c r="BO46" i="13"/>
  <c r="O46" i="13"/>
  <c r="R46" i="13"/>
  <c r="T46" i="13"/>
  <c r="BN145" i="13"/>
  <c r="BO80" i="13"/>
  <c r="T113" i="13"/>
  <c r="R113" i="13"/>
  <c r="R80" i="13"/>
  <c r="O80" i="13"/>
  <c r="R78" i="13"/>
  <c r="T78" i="13"/>
  <c r="BK137" i="13"/>
  <c r="S137" i="13"/>
  <c r="R66" i="13"/>
  <c r="BF95" i="13"/>
  <c r="BN159" i="13"/>
  <c r="BK157" i="13"/>
  <c r="S157" i="13"/>
  <c r="T66" i="13"/>
  <c r="BN157" i="13"/>
  <c r="BO78" i="13"/>
  <c r="S145" i="13"/>
  <c r="BK145" i="13"/>
  <c r="BF135" i="13"/>
  <c r="BF86" i="13"/>
  <c r="R136" i="13"/>
  <c r="T136" i="13"/>
  <c r="O136" i="13"/>
  <c r="BO113" i="13"/>
  <c r="S131" i="13"/>
  <c r="BO131" i="13" s="1"/>
  <c r="R116" i="13"/>
  <c r="K27" i="13"/>
  <c r="BK155" i="13"/>
  <c r="S155" i="13"/>
  <c r="BK100" i="13"/>
  <c r="S100" i="13"/>
  <c r="BO89" i="13"/>
  <c r="BN155" i="13"/>
  <c r="BN100" i="13"/>
  <c r="BF62" i="13"/>
  <c r="O66" i="13"/>
  <c r="S70" i="13"/>
  <c r="R70" i="13" s="1"/>
  <c r="T116" i="13"/>
  <c r="S133" i="13"/>
  <c r="BK133" i="13"/>
  <c r="K26" i="13"/>
  <c r="BN70" i="13"/>
  <c r="BN133" i="13"/>
  <c r="BF90" i="13"/>
  <c r="T153" i="13"/>
  <c r="R153" i="13"/>
  <c r="BO153" i="13"/>
  <c r="O153" i="13"/>
  <c r="T64" i="13"/>
  <c r="R64" i="13"/>
  <c r="BO64" i="13"/>
  <c r="O64" i="13"/>
  <c r="L158" i="13"/>
  <c r="BF158" i="13" s="1"/>
  <c r="L96" i="13"/>
  <c r="S96" i="13" s="1"/>
  <c r="BO162" i="13"/>
  <c r="R162" i="13"/>
  <c r="O162" i="13"/>
  <c r="T162" i="13"/>
  <c r="BN160" i="13"/>
  <c r="BO158" i="13"/>
  <c r="O158" i="13"/>
  <c r="R158" i="13"/>
  <c r="T158" i="13"/>
  <c r="R90" i="13"/>
  <c r="T90" i="13"/>
  <c r="O90" i="13"/>
  <c r="BO90" i="13"/>
  <c r="L97" i="13"/>
  <c r="S97" i="13" s="1"/>
  <c r="BK59" i="13"/>
  <c r="S59" i="13"/>
  <c r="BK154" i="13"/>
  <c r="S154" i="13"/>
  <c r="L160" i="13"/>
  <c r="S160" i="13" s="1"/>
  <c r="O94" i="13"/>
  <c r="BO94" i="13"/>
  <c r="R94" i="13"/>
  <c r="T94" i="13"/>
  <c r="BO92" i="13"/>
  <c r="T92" i="13"/>
  <c r="O92" i="13"/>
  <c r="R92" i="13"/>
  <c r="R93" i="13"/>
  <c r="BO93" i="13"/>
  <c r="T93" i="13"/>
  <c r="O93" i="13"/>
  <c r="BO116" i="13"/>
  <c r="T95" i="13"/>
  <c r="R95" i="13"/>
  <c r="O95" i="13"/>
  <c r="BO95" i="13"/>
  <c r="BF102" i="13"/>
  <c r="BF130" i="13"/>
  <c r="BO106" i="13"/>
  <c r="O114" i="13"/>
  <c r="T114" i="13"/>
  <c r="BN122" i="13"/>
  <c r="O106" i="13"/>
  <c r="T106" i="13"/>
  <c r="BO114" i="13"/>
  <c r="T91" i="13"/>
  <c r="BO91" i="13"/>
  <c r="O91" i="13"/>
  <c r="S125" i="13"/>
  <c r="BO125" i="13" s="1"/>
  <c r="BN120" i="13"/>
  <c r="BN121" i="13"/>
  <c r="BO105" i="13"/>
  <c r="T105" i="13"/>
  <c r="R105" i="13"/>
  <c r="BK120" i="13"/>
  <c r="T126" i="13"/>
  <c r="BO126" i="13"/>
  <c r="O126" i="13"/>
  <c r="R126" i="13"/>
  <c r="BN85" i="13"/>
  <c r="L22" i="13"/>
  <c r="S71" i="13"/>
  <c r="R110" i="13"/>
  <c r="BO110" i="13"/>
  <c r="O110" i="13"/>
  <c r="T110" i="13"/>
  <c r="BF44" i="13"/>
  <c r="BF57" i="13"/>
  <c r="T68" i="13"/>
  <c r="O68" i="13"/>
  <c r="R68" i="13"/>
  <c r="BO68" i="13"/>
  <c r="R88" i="13"/>
  <c r="T88" i="13"/>
  <c r="O88" i="13"/>
  <c r="BF56" i="13"/>
  <c r="S56" i="13"/>
  <c r="BF101" i="13"/>
  <c r="R53" i="13"/>
  <c r="T53" i="13"/>
  <c r="BO53" i="13"/>
  <c r="O53" i="13"/>
  <c r="BF43" i="13"/>
  <c r="BO88" i="13"/>
  <c r="O65" i="13"/>
  <c r="BO65" i="13"/>
  <c r="O57" i="13"/>
  <c r="T57" i="13"/>
  <c r="BO57" i="13"/>
  <c r="R57" i="13"/>
  <c r="BO43" i="13"/>
  <c r="R65" i="13"/>
  <c r="O43" i="13"/>
  <c r="BF36" i="13"/>
  <c r="S36" i="13"/>
  <c r="T52" i="13"/>
  <c r="R52" i="13"/>
  <c r="BO52" i="13"/>
  <c r="O52" i="13"/>
  <c r="S120" i="13"/>
  <c r="S25" i="13" s="1"/>
  <c r="S87" i="13"/>
  <c r="O87" i="13" s="1"/>
  <c r="T38" i="13"/>
  <c r="R44" i="13"/>
  <c r="BO38" i="13"/>
  <c r="O38" i="13"/>
  <c r="BO44" i="13"/>
  <c r="O44" i="13"/>
  <c r="S22" i="13"/>
  <c r="R72" i="13"/>
  <c r="R22" i="13" s="1"/>
  <c r="T72" i="13"/>
  <c r="T22" i="13" s="1"/>
  <c r="BO72" i="13"/>
  <c r="O72" i="13"/>
  <c r="O22" i="13" s="1"/>
  <c r="S159" i="13"/>
  <c r="R124" i="13"/>
  <c r="T124" i="13"/>
  <c r="S117" i="13"/>
  <c r="R117" i="13" s="1"/>
  <c r="L25" i="13"/>
  <c r="BO124" i="13"/>
  <c r="S107" i="13"/>
  <c r="R107" i="13" s="1"/>
  <c r="S75" i="13"/>
  <c r="O75" i="13" s="1"/>
  <c r="BN63" i="13"/>
  <c r="S156" i="13"/>
  <c r="T156" i="13" s="1"/>
  <c r="S69" i="13"/>
  <c r="T69" i="13" s="1"/>
  <c r="BF103" i="13"/>
  <c r="BF124" i="13"/>
  <c r="O81" i="13"/>
  <c r="T81" i="13"/>
  <c r="R81" i="13"/>
  <c r="BO81" i="13"/>
  <c r="BO144" i="13"/>
  <c r="T144" i="13"/>
  <c r="R144" i="13"/>
  <c r="O144" i="13"/>
  <c r="BK85" i="13"/>
  <c r="BF144" i="13"/>
  <c r="O128" i="13"/>
  <c r="L63" i="13"/>
  <c r="S63" i="13" s="1"/>
  <c r="BF71" i="13"/>
  <c r="T128" i="13"/>
  <c r="L85" i="13"/>
  <c r="BF85" i="13" s="1"/>
  <c r="L122" i="13"/>
  <c r="S122" i="13" s="1"/>
  <c r="R148" i="13"/>
  <c r="O148" i="13"/>
  <c r="BO148" i="13"/>
  <c r="T148" i="13"/>
  <c r="S77" i="13"/>
  <c r="O77" i="13" s="1"/>
  <c r="L23" i="13"/>
  <c r="S74" i="13"/>
  <c r="T43" i="13"/>
  <c r="L121" i="13"/>
  <c r="S121" i="13" s="1"/>
  <c r="O121" i="13" s="1"/>
  <c r="BF105" i="13"/>
  <c r="T48" i="13"/>
  <c r="R48" i="13"/>
  <c r="O48" i="13"/>
  <c r="BO48" i="13"/>
  <c r="BO35" i="13"/>
  <c r="T35" i="13"/>
  <c r="R35" i="13"/>
  <c r="O35" i="13"/>
  <c r="O101" i="13"/>
  <c r="R101" i="13"/>
  <c r="BO101" i="13"/>
  <c r="T101" i="13"/>
  <c r="T108" i="13"/>
  <c r="R108" i="13"/>
  <c r="O108" i="13"/>
  <c r="BO108" i="13"/>
  <c r="O102" i="13"/>
  <c r="T102" i="13"/>
  <c r="BO102" i="13"/>
  <c r="R102" i="13"/>
  <c r="O84" i="13"/>
  <c r="BO84" i="13"/>
  <c r="T84" i="13"/>
  <c r="R84" i="13"/>
  <c r="T86" i="13"/>
  <c r="BO86" i="13"/>
  <c r="R86" i="13"/>
  <c r="O86" i="13"/>
  <c r="BF48" i="13"/>
  <c r="T138" i="13"/>
  <c r="R138" i="13"/>
  <c r="O138" i="13"/>
  <c r="BO138" i="13"/>
  <c r="S47" i="13"/>
  <c r="O55" i="13"/>
  <c r="R55" i="13"/>
  <c r="BO55" i="13"/>
  <c r="T55" i="13"/>
  <c r="BF108" i="13"/>
  <c r="T130" i="13"/>
  <c r="R130" i="13"/>
  <c r="O130" i="13"/>
  <c r="BO130" i="13"/>
  <c r="BF35" i="13"/>
  <c r="O115" i="13"/>
  <c r="BO115" i="13"/>
  <c r="T115" i="13"/>
  <c r="R115" i="13"/>
  <c r="T135" i="13"/>
  <c r="R135" i="13"/>
  <c r="O135" i="13"/>
  <c r="BO135" i="13"/>
  <c r="T62" i="13"/>
  <c r="R62" i="13"/>
  <c r="O62" i="13"/>
  <c r="BO62" i="13"/>
  <c r="S127" i="13"/>
  <c r="O103" i="13"/>
  <c r="BO103" i="13"/>
  <c r="T103" i="13"/>
  <c r="R103" i="13"/>
  <c r="T40" i="13"/>
  <c r="R40" i="13"/>
  <c r="O40" i="13"/>
  <c r="BO40" i="13"/>
  <c r="T58" i="13"/>
  <c r="R58" i="13"/>
  <c r="O58" i="13"/>
  <c r="BO58" i="13"/>
  <c r="R54" i="13"/>
  <c r="O54" i="13"/>
  <c r="BO54" i="13"/>
  <c r="T54" i="13"/>
  <c r="BO161" i="13" l="1"/>
  <c r="T161" i="13"/>
  <c r="T163" i="13"/>
  <c r="R161" i="13"/>
  <c r="BO163" i="13"/>
  <c r="O163" i="13"/>
  <c r="BO128" i="13"/>
  <c r="BO140" i="13"/>
  <c r="R140" i="13"/>
  <c r="T140" i="13"/>
  <c r="O140" i="13"/>
  <c r="BF140" i="13"/>
  <c r="T21" i="13"/>
  <c r="O149" i="13"/>
  <c r="BO149" i="13"/>
  <c r="R149" i="13"/>
  <c r="T146" i="13"/>
  <c r="R146" i="13"/>
  <c r="BO146" i="13"/>
  <c r="O131" i="13"/>
  <c r="R131" i="13"/>
  <c r="BF49" i="13"/>
  <c r="R119" i="13"/>
  <c r="T119" i="13"/>
  <c r="O119" i="13"/>
  <c r="BF119" i="13"/>
  <c r="T131" i="13"/>
  <c r="S34" i="13"/>
  <c r="L19" i="13"/>
  <c r="O49" i="13"/>
  <c r="T49" i="13"/>
  <c r="BO49" i="13"/>
  <c r="R49" i="13"/>
  <c r="O123" i="13"/>
  <c r="R123" i="13"/>
  <c r="BO123" i="13"/>
  <c r="T123" i="13"/>
  <c r="BF123" i="13"/>
  <c r="BO159" i="13"/>
  <c r="BF160" i="13"/>
  <c r="T137" i="13"/>
  <c r="O137" i="13"/>
  <c r="BO137" i="13"/>
  <c r="R137" i="13"/>
  <c r="O70" i="13"/>
  <c r="BF96" i="13"/>
  <c r="R145" i="13"/>
  <c r="BO145" i="13"/>
  <c r="T145" i="13"/>
  <c r="O145" i="13"/>
  <c r="BO157" i="13"/>
  <c r="O157" i="13"/>
  <c r="R157" i="13"/>
  <c r="T157" i="13"/>
  <c r="T70" i="13"/>
  <c r="BO70" i="13"/>
  <c r="BF97" i="13"/>
  <c r="R133" i="13"/>
  <c r="R26" i="13" s="1"/>
  <c r="S26" i="13"/>
  <c r="O133" i="13"/>
  <c r="O26" i="13" s="1"/>
  <c r="T133" i="13"/>
  <c r="T26" i="13" s="1"/>
  <c r="BO133" i="13"/>
  <c r="R100" i="13"/>
  <c r="O100" i="13"/>
  <c r="T100" i="13"/>
  <c r="BO100" i="13"/>
  <c r="O155" i="13"/>
  <c r="O27" i="13" s="1"/>
  <c r="R155" i="13"/>
  <c r="R27" i="13" s="1"/>
  <c r="BO155" i="13"/>
  <c r="T155" i="13"/>
  <c r="T27" i="13" s="1"/>
  <c r="S27" i="13"/>
  <c r="BO87" i="13"/>
  <c r="BO122" i="13"/>
  <c r="T154" i="13"/>
  <c r="O154" i="13"/>
  <c r="BO154" i="13"/>
  <c r="R154" i="13"/>
  <c r="O59" i="13"/>
  <c r="BO59" i="13"/>
  <c r="T59" i="13"/>
  <c r="R59" i="13"/>
  <c r="BO160" i="13"/>
  <c r="O160" i="13"/>
  <c r="T160" i="13"/>
  <c r="R160" i="13"/>
  <c r="T87" i="13"/>
  <c r="BO97" i="13"/>
  <c r="R97" i="13"/>
  <c r="T97" i="13"/>
  <c r="O97" i="13"/>
  <c r="S85" i="13"/>
  <c r="O85" i="13" s="1"/>
  <c r="R87" i="13"/>
  <c r="O69" i="13"/>
  <c r="BO69" i="13"/>
  <c r="R69" i="13"/>
  <c r="T96" i="13"/>
  <c r="O96" i="13"/>
  <c r="R96" i="13"/>
  <c r="BO96" i="13"/>
  <c r="O125" i="13"/>
  <c r="R125" i="13"/>
  <c r="T125" i="13"/>
  <c r="O122" i="13"/>
  <c r="BF121" i="13"/>
  <c r="BF122" i="13"/>
  <c r="R36" i="13"/>
  <c r="T36" i="13"/>
  <c r="O36" i="13"/>
  <c r="BO36" i="13"/>
  <c r="O120" i="13"/>
  <c r="O25" i="13" s="1"/>
  <c r="BO117" i="13"/>
  <c r="BO120" i="13"/>
  <c r="T120" i="13"/>
  <c r="T25" i="13" s="1"/>
  <c r="T122" i="13"/>
  <c r="R122" i="13"/>
  <c r="O71" i="13"/>
  <c r="T71" i="13"/>
  <c r="R71" i="13"/>
  <c r="BO71" i="13"/>
  <c r="R120" i="13"/>
  <c r="R25" i="13" s="1"/>
  <c r="T56" i="13"/>
  <c r="O56" i="13"/>
  <c r="R56" i="13"/>
  <c r="BO56" i="13"/>
  <c r="R75" i="13"/>
  <c r="T107" i="13"/>
  <c r="R121" i="13"/>
  <c r="O159" i="13"/>
  <c r="T75" i="13"/>
  <c r="T117" i="13"/>
  <c r="T121" i="13"/>
  <c r="T159" i="13"/>
  <c r="BO107" i="13"/>
  <c r="BO75" i="13"/>
  <c r="BO121" i="13"/>
  <c r="R159" i="13"/>
  <c r="O107" i="13"/>
  <c r="O117" i="13"/>
  <c r="BO156" i="13"/>
  <c r="O156" i="13"/>
  <c r="R77" i="13"/>
  <c r="R156" i="13"/>
  <c r="R63" i="13"/>
  <c r="O63" i="13"/>
  <c r="BO63" i="13"/>
  <c r="T63" i="13"/>
  <c r="T77" i="13"/>
  <c r="BO74" i="13"/>
  <c r="T74" i="13"/>
  <c r="T23" i="13" s="1"/>
  <c r="O74" i="13"/>
  <c r="O23" i="13" s="1"/>
  <c r="S23" i="13"/>
  <c r="R74" i="13"/>
  <c r="R23" i="13" s="1"/>
  <c r="BF63" i="13"/>
  <c r="BO77" i="13"/>
  <c r="BO47" i="13"/>
  <c r="T47" i="13"/>
  <c r="R47" i="13"/>
  <c r="O47" i="13"/>
  <c r="R127" i="13"/>
  <c r="T127" i="13"/>
  <c r="O127" i="13"/>
  <c r="BO127" i="13"/>
  <c r="S19" i="13" l="1"/>
  <c r="O34" i="13"/>
  <c r="O19" i="13" s="1"/>
  <c r="T34" i="13"/>
  <c r="T19" i="13" s="1"/>
  <c r="R34" i="13"/>
  <c r="R19" i="13" s="1"/>
  <c r="BO34" i="13"/>
  <c r="BO85" i="13"/>
  <c r="R85" i="13"/>
  <c r="T85" i="13"/>
</calcChain>
</file>

<file path=xl/sharedStrings.xml><?xml version="1.0" encoding="utf-8"?>
<sst xmlns="http://schemas.openxmlformats.org/spreadsheetml/2006/main" count="912" uniqueCount="234">
  <si>
    <t xml:space="preserve">Per Acre Seed Cost </t>
  </si>
  <si>
    <t>Row Spacing inches</t>
  </si>
  <si>
    <t>Seed Rate seed/acre</t>
  </si>
  <si>
    <t>Notes:</t>
  </si>
  <si>
    <t>Picker</t>
  </si>
  <si>
    <t>Stripper</t>
  </si>
  <si>
    <t>Seed per row  foot</t>
  </si>
  <si>
    <t>STEP ONE.</t>
  </si>
  <si>
    <t>STEP TWO.</t>
  </si>
  <si>
    <t>Seed cost</t>
  </si>
  <si>
    <t>Tech fee</t>
  </si>
  <si>
    <t>Total cost</t>
  </si>
  <si>
    <t>seed per bag</t>
  </si>
  <si>
    <t>Seed</t>
  </si>
  <si>
    <t>Total</t>
  </si>
  <si>
    <t>Americot</t>
  </si>
  <si>
    <t>Croplan</t>
  </si>
  <si>
    <t>Dyna-Gro</t>
  </si>
  <si>
    <t>To look at all varieties scroll down the page:</t>
  </si>
  <si>
    <t>Stoneville</t>
  </si>
  <si>
    <t>(2)  Row spacing and seed per ft values can be edited.</t>
  </si>
  <si>
    <t>Variety 6------------</t>
  </si>
  <si>
    <t>B2RF</t>
  </si>
  <si>
    <t>CONV</t>
  </si>
  <si>
    <t>WRF</t>
  </si>
  <si>
    <t>(3)  Seed rate (seed/acre) can be edited, if a value is entered, it will override row spacing and seed per foot.</t>
  </si>
  <si>
    <t>NexGen</t>
  </si>
  <si>
    <t>check</t>
  </si>
  <si>
    <t>Diff -Seed</t>
  </si>
  <si>
    <t>Diff -Tech</t>
  </si>
  <si>
    <t>Diff -Total</t>
  </si>
  <si>
    <t>Population</t>
  </si>
  <si>
    <t>Row spacing</t>
  </si>
  <si>
    <t>Total cost per acre</t>
  </si>
  <si>
    <t>Variety 3------------</t>
  </si>
  <si>
    <t>Variety 4------------</t>
  </si>
  <si>
    <t xml:space="preserve">Company </t>
  </si>
  <si>
    <t>seed/acre</t>
  </si>
  <si>
    <t>inches</t>
  </si>
  <si>
    <t>per row ft</t>
  </si>
  <si>
    <t>cost/acre</t>
  </si>
  <si>
    <t>Fibermax</t>
  </si>
  <si>
    <t>Variety 7------------</t>
  </si>
  <si>
    <t>Variety 8------------</t>
  </si>
  <si>
    <t>Variety 9------------</t>
  </si>
  <si>
    <t>% Change</t>
  </si>
  <si>
    <t>bags/acre</t>
  </si>
  <si>
    <t>tech$/ac</t>
  </si>
  <si>
    <r>
      <t xml:space="preserve">Adjust  values for </t>
    </r>
    <r>
      <rPr>
        <b/>
        <u/>
        <sz val="10"/>
        <rFont val="Arial"/>
        <family val="2"/>
      </rPr>
      <t>Row spacing</t>
    </r>
    <r>
      <rPr>
        <b/>
        <sz val="10"/>
        <rFont val="Arial"/>
        <family val="2"/>
      </rPr>
      <t xml:space="preserve"> and </t>
    </r>
    <r>
      <rPr>
        <b/>
        <u/>
        <sz val="10"/>
        <rFont val="Arial"/>
        <family val="2"/>
      </rPr>
      <t>Seed/ Foot</t>
    </r>
  </si>
  <si>
    <r>
      <t>per lb</t>
    </r>
    <r>
      <rPr>
        <b/>
        <vertAlign val="superscript"/>
        <sz val="10"/>
        <color indexed="10"/>
        <rFont val="Arial"/>
        <family val="2"/>
      </rPr>
      <t>*</t>
    </r>
  </si>
  <si>
    <t>Results returned by this calculator should be used for estimation purposes only. See Notes at page bottom.</t>
  </si>
  <si>
    <t>PhytoGen</t>
  </si>
  <si>
    <t>Select the Varieties you want to compare by clicking the cell and choosing from the menu :</t>
  </si>
  <si>
    <t>Variety 1------------</t>
  </si>
  <si>
    <t>Variety 2------------</t>
  </si>
  <si>
    <t>Variety 5------------</t>
  </si>
  <si>
    <t>Calculated Seed / Acre</t>
  </si>
  <si>
    <t>All-Tex</t>
  </si>
  <si>
    <t>www.plainscotton.org</t>
  </si>
  <si>
    <t>Plants</t>
  </si>
  <si>
    <t>per acre</t>
  </si>
  <si>
    <t>All-Tex LA122</t>
    <phoneticPr fontId="2"/>
  </si>
  <si>
    <t>total/acre</t>
  </si>
  <si>
    <t>seed/ac</t>
  </si>
  <si>
    <t>total/ac</t>
  </si>
  <si>
    <t>FM 2011 GT</t>
  </si>
  <si>
    <t>GT</t>
  </si>
  <si>
    <t>GL</t>
  </si>
  <si>
    <t>GL B2</t>
  </si>
  <si>
    <t>Net Difference from previous</t>
  </si>
  <si>
    <t>All-Tex 7A21</t>
  </si>
  <si>
    <t>Americot UA 48</t>
  </si>
  <si>
    <t>FM 1944 GLB2</t>
  </si>
  <si>
    <t>ST 4946 GLB2</t>
  </si>
  <si>
    <t>ST 4747 GLB2</t>
  </si>
  <si>
    <t>FM 1320 GL</t>
  </si>
  <si>
    <t>FM 2322 GL</t>
  </si>
  <si>
    <t>GLT</t>
  </si>
  <si>
    <t>FM 1830 GLT</t>
  </si>
  <si>
    <t>FM 2334 GLT</t>
  </si>
  <si>
    <t>FM 2007 GLT</t>
  </si>
  <si>
    <t>DG 3385 B2XF</t>
  </si>
  <si>
    <t>B2XF</t>
  </si>
  <si>
    <t>DP 1518 B2XF</t>
  </si>
  <si>
    <t>DP 1522 B2XF</t>
  </si>
  <si>
    <t>DP 1549 B2XF</t>
  </si>
  <si>
    <t>NG 3406 B2XF</t>
  </si>
  <si>
    <t>NG 5007 B2XF</t>
  </si>
  <si>
    <t>DP 1612 B2XF</t>
  </si>
  <si>
    <t>DP 1639 B2XF</t>
  </si>
  <si>
    <t>DP 1646 B2XF</t>
  </si>
  <si>
    <t>NG 3500 XF</t>
  </si>
  <si>
    <t>NG 4545 B2XF</t>
  </si>
  <si>
    <t>NG 3517 B2XF</t>
  </si>
  <si>
    <t>NG 3522 B2XF</t>
  </si>
  <si>
    <t>DG 3109 B2XF</t>
  </si>
  <si>
    <t>DG 3445 B2XF</t>
  </si>
  <si>
    <t>DG 3526 B2XF</t>
  </si>
  <si>
    <t>DG 3544 B2XF</t>
  </si>
  <si>
    <t>DG 3635 B2XF</t>
  </si>
  <si>
    <t>DG 3645 B2XF</t>
  </si>
  <si>
    <t>PHY 444 WRF</t>
  </si>
  <si>
    <t>XF</t>
  </si>
  <si>
    <t>ST 4848 GLT</t>
  </si>
  <si>
    <t>CG 3885 B2XF</t>
  </si>
  <si>
    <t>CG 3475 B2XF</t>
  </si>
  <si>
    <t>Brownfield</t>
  </si>
  <si>
    <t>BSD 224</t>
  </si>
  <si>
    <t>BSD 598</t>
  </si>
  <si>
    <t>Courtesy of</t>
  </si>
  <si>
    <t xml:space="preserve">Plains Cotton Growers, Inc.                                  </t>
  </si>
  <si>
    <t>PHY 330 W3FE</t>
  </si>
  <si>
    <t>PHY 300 W3FE</t>
  </si>
  <si>
    <t>W3FE</t>
  </si>
  <si>
    <t>PHY 340 W3FE</t>
  </si>
  <si>
    <t>PHY 450 W3FE</t>
  </si>
  <si>
    <t>PHY 490 W3FE</t>
  </si>
  <si>
    <t>NG 4689 B2XF</t>
  </si>
  <si>
    <t>NG 4601 B2XF</t>
  </si>
  <si>
    <t>NG 3699 B2XF</t>
  </si>
  <si>
    <t>ST 5517 GLTP</t>
  </si>
  <si>
    <t>GLTP</t>
  </si>
  <si>
    <t>FM 1911 GLT</t>
  </si>
  <si>
    <t>FM 1888 GL</t>
  </si>
  <si>
    <t>FM 1953 GLTP</t>
  </si>
  <si>
    <t>DP 1725 B2XF</t>
  </si>
  <si>
    <t>DP 1747 NR B2XF</t>
  </si>
  <si>
    <t>BSD 9X</t>
  </si>
  <si>
    <t>All-Tex 558</t>
  </si>
  <si>
    <t>CG 3527 B2XF</t>
  </si>
  <si>
    <t>in 2017 bag</t>
  </si>
  <si>
    <t>2018 WidestrikeTech</t>
  </si>
  <si>
    <t>2018 Seed Count</t>
  </si>
  <si>
    <t>DG 3605 B2XF</t>
  </si>
  <si>
    <t>DP 1820 B3XF</t>
  </si>
  <si>
    <t>DP 1823 NR B2XF</t>
  </si>
  <si>
    <t>DP 1840 B3XF</t>
  </si>
  <si>
    <t>DP 1845 B3XF</t>
  </si>
  <si>
    <t>DP 1851 B3XF</t>
  </si>
  <si>
    <t>DP 1822 XF</t>
  </si>
  <si>
    <t>NG 5711 B3XF</t>
  </si>
  <si>
    <t>PHY 480 W3FE</t>
  </si>
  <si>
    <t>PHY 430 W3FE</t>
  </si>
  <si>
    <t>PHY 440 W3FE</t>
  </si>
  <si>
    <t>PHY 230 W3FE</t>
  </si>
  <si>
    <t>PHY 250 W3FE</t>
  </si>
  <si>
    <t>B3XF</t>
  </si>
  <si>
    <t>Cost per 1,000 Seed</t>
  </si>
  <si>
    <t>CG 9598 B3XF</t>
  </si>
  <si>
    <t>CG 9608 B3XF</t>
  </si>
  <si>
    <t>(4) Combined SRP Seed/Technology Pricing Is provided for "base" seed treatment options. Addiitonal cost will be incurred when selecting varieties with seed treatment options above the base package.</t>
  </si>
  <si>
    <t>(1)  Average # of seed per pound provided/calculated for each variety based on company information.</t>
  </si>
  <si>
    <t>NG 3640 XF</t>
  </si>
  <si>
    <t>All estimated Per-Acre costs calculated are derived using Manufacturer's Suggested Retail Prices.</t>
  </si>
  <si>
    <t>2019 WidestrikeTech</t>
  </si>
  <si>
    <t>2019 Seed Count</t>
  </si>
  <si>
    <t>in 2018 bag</t>
  </si>
  <si>
    <t>All-Tex A102</t>
  </si>
  <si>
    <t>CG 9178 B3XF</t>
  </si>
  <si>
    <t>DG H929 B3XF</t>
  </si>
  <si>
    <t>DG H959 B3XF</t>
  </si>
  <si>
    <t>DG 2425 XF</t>
  </si>
  <si>
    <t>DG 2505 XF</t>
  </si>
  <si>
    <t>DG 3450 B2XF</t>
  </si>
  <si>
    <t>DG 3555 B3XF</t>
  </si>
  <si>
    <t>DG 3560 B2XF</t>
  </si>
  <si>
    <t>DG 3570 B3XF</t>
  </si>
  <si>
    <t>DG 3615 B3XF</t>
  </si>
  <si>
    <t>DG 3651 NR B2XF</t>
  </si>
  <si>
    <t>NR B2XF</t>
  </si>
  <si>
    <t>DG 3402 B3XF</t>
  </si>
  <si>
    <t>DG 3421 B3XF</t>
  </si>
  <si>
    <t>DP 1909 XF</t>
  </si>
  <si>
    <t>DP 1908 B3XF</t>
  </si>
  <si>
    <t>DP 1948 B3XF</t>
  </si>
  <si>
    <t>FM 2498 GLT</t>
  </si>
  <si>
    <t>FM 2574 GLT</t>
  </si>
  <si>
    <t>ST 5122 GLT</t>
  </si>
  <si>
    <t>NG 4936 B3XF</t>
  </si>
  <si>
    <t>NG 3729 B2XF</t>
  </si>
  <si>
    <t>NG 2982 B3XF</t>
  </si>
  <si>
    <t>PHY 350 W3FE</t>
  </si>
  <si>
    <t>PHY 320 W3FE</t>
  </si>
  <si>
    <t>NG 3780 B2XF</t>
  </si>
  <si>
    <t>NG 4777 B2XF</t>
  </si>
  <si>
    <t>NG 4792 XF</t>
  </si>
  <si>
    <t xml:space="preserve">Technology </t>
  </si>
  <si>
    <t>Package</t>
  </si>
  <si>
    <t>Variety Name</t>
  </si>
  <si>
    <t>Tel.: 806-792-4905</t>
  </si>
  <si>
    <r>
      <t xml:space="preserve">Enter </t>
    </r>
    <r>
      <rPr>
        <b/>
        <u/>
        <sz val="10"/>
        <rFont val="Arial"/>
        <family val="2"/>
      </rPr>
      <t>SINGLE</t>
    </r>
    <r>
      <rPr>
        <b/>
        <sz val="10"/>
        <rFont val="Arial"/>
        <family val="2"/>
      </rPr>
      <t xml:space="preserve"> value for Seed  rate   OR</t>
    </r>
  </si>
  <si>
    <t>STEP THREE.</t>
  </si>
  <si>
    <t>To Filter by COMPANY or TECHNOLOGY package click the arrow and select from the menu :</t>
  </si>
  <si>
    <t>NG 3930 B3XF</t>
  </si>
  <si>
    <t>NG 3956 B3XF</t>
  </si>
  <si>
    <t>NG 3994 B3XF</t>
  </si>
  <si>
    <t>Deltapine</t>
  </si>
  <si>
    <t>DP 1916 B3XF</t>
  </si>
  <si>
    <t>DP 2012 B3XF</t>
  </si>
  <si>
    <t>DP 2020 B3XF</t>
  </si>
  <si>
    <t>DP 2022 B3XF</t>
  </si>
  <si>
    <t>DP 2038 B3XF</t>
  </si>
  <si>
    <t>DP 2044 B3XF</t>
  </si>
  <si>
    <t>DP 2055 B3XF</t>
  </si>
  <si>
    <t>Upland Cotton Seed Cost Comparison Worksheet - 2020</t>
  </si>
  <si>
    <t>FM 2398 GLTP</t>
  </si>
  <si>
    <t>ST 4550 GLTP</t>
  </si>
  <si>
    <t>ST 4480 B3XF</t>
  </si>
  <si>
    <t>ST 4990 B3XF</t>
  </si>
  <si>
    <t>ST 5610 B3XF</t>
  </si>
  <si>
    <t>ST 5707 B2XF</t>
  </si>
  <si>
    <t>2020 WidestrikeTech</t>
  </si>
  <si>
    <t>PHY 400 W3FE</t>
  </si>
  <si>
    <t>PHY 500 W3FE</t>
  </si>
  <si>
    <t>PHY 580 W3FE</t>
  </si>
  <si>
    <t>PHY 210 W3FE</t>
  </si>
  <si>
    <t>NG 4098 B3XF</t>
  </si>
  <si>
    <t>2020 Seed Count</t>
  </si>
  <si>
    <t>CG 9830 B3XF</t>
  </si>
  <si>
    <t>CG 9210 B3XF</t>
  </si>
  <si>
    <t>DG 3520 B3XF</t>
  </si>
  <si>
    <t>DG 3470 B3XF</t>
  </si>
  <si>
    <t>DG 18504 B3XF</t>
  </si>
  <si>
    <t>DG 18507 B3XF</t>
  </si>
  <si>
    <t>% of 2020</t>
  </si>
  <si>
    <t>Even cost 2019</t>
  </si>
  <si>
    <t>Cost difference 2019-2020</t>
  </si>
  <si>
    <t>8303 Aberdeen Ave.</t>
  </si>
  <si>
    <t xml:space="preserve"> Lubbock, Texas 79424</t>
  </si>
  <si>
    <t>ST 5600 B2XF</t>
  </si>
  <si>
    <t>PHY 360 W3FE</t>
  </si>
  <si>
    <t>PHY 390 W3FE</t>
  </si>
  <si>
    <t>PHY 530 W3FE</t>
  </si>
  <si>
    <t>PHY 394 W3FE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</si>
</sst>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\(0\)"/>
    <numFmt numFmtId="165" formatCode="0.0"/>
    <numFmt numFmtId="166" formatCode="&quot;$&quot;#,##0.00"/>
    <numFmt numFmtId="167" formatCode="0.0%;[Red]\-0.0%"/>
    <numFmt numFmtId="168" formatCode="0.000000"/>
  </numFmts>
  <fonts count="23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theme="11"/>
      <name val="Verdana"/>
      <family val="2"/>
    </font>
    <font>
      <b/>
      <sz val="12"/>
      <color indexed="63"/>
      <name val="Arial"/>
      <family val="2"/>
    </font>
    <font>
      <b/>
      <sz val="12"/>
      <color rgb="FF333333"/>
      <name val="Arial"/>
      <family val="2"/>
    </font>
    <font>
      <sz val="11"/>
      <name val="Arial"/>
      <family val="2"/>
    </font>
    <font>
      <b/>
      <sz val="2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thick">
        <color indexed="1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indexed="8"/>
      </right>
      <top style="medium">
        <color auto="1"/>
      </top>
      <bottom style="hair">
        <color auto="1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medium">
        <color auto="1"/>
      </left>
      <right style="medium">
        <color auto="1"/>
      </right>
      <top style="thick">
        <color rgb="FFFF0000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hair">
        <color auto="1"/>
      </bottom>
      <diagonal/>
    </border>
    <border>
      <left/>
      <right style="thin">
        <color auto="1"/>
      </right>
      <top style="thick">
        <color rgb="FFFF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hair">
        <color auto="1"/>
      </bottom>
      <diagonal/>
    </border>
    <border>
      <left style="thin">
        <color auto="1"/>
      </left>
      <right/>
      <top style="thick">
        <color rgb="FFFF0000"/>
      </top>
      <bottom style="hair">
        <color auto="1"/>
      </bottom>
      <diagonal/>
    </border>
    <border>
      <left/>
      <right style="medium">
        <color auto="1"/>
      </right>
      <top/>
      <bottom style="thick">
        <color rgb="FFFF0000"/>
      </bottom>
      <diagonal/>
    </border>
    <border>
      <left style="medium">
        <color auto="1"/>
      </left>
      <right style="thin">
        <color auto="1"/>
      </right>
      <top/>
      <bottom style="thick">
        <color rgb="FFFF0000"/>
      </bottom>
      <diagonal/>
    </border>
    <border>
      <left style="medium">
        <color auto="1"/>
      </left>
      <right style="medium">
        <color auto="1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indexed="8"/>
      </right>
      <top/>
      <bottom style="hair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01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166" fontId="3" fillId="0" borderId="0" xfId="0" applyNumberFormat="1" applyFont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vertical="center"/>
    </xf>
    <xf numFmtId="37" fontId="3" fillId="0" borderId="0" xfId="1" applyNumberFormat="1" applyFont="1" applyAlignment="1" applyProtection="1">
      <alignment horizontal="center" vertical="center"/>
    </xf>
    <xf numFmtId="39" fontId="3" fillId="0" borderId="0" xfId="1" applyNumberFormat="1" applyFont="1" applyAlignment="1" applyProtection="1">
      <alignment horizontal="center" vertical="center"/>
    </xf>
    <xf numFmtId="44" fontId="3" fillId="0" borderId="0" xfId="1" applyFont="1" applyAlignment="1" applyProtection="1">
      <alignment vertical="center"/>
    </xf>
    <xf numFmtId="166" fontId="3" fillId="0" borderId="0" xfId="1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/>
    </xf>
    <xf numFmtId="166" fontId="3" fillId="0" borderId="0" xfId="0" applyNumberFormat="1" applyFont="1" applyAlignment="1" applyProtection="1">
      <alignment horizontal="right" vertical="center"/>
    </xf>
    <xf numFmtId="0" fontId="5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44" fontId="3" fillId="0" borderId="1" xfId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4" fontId="3" fillId="3" borderId="1" xfId="1" applyFont="1" applyFill="1" applyBorder="1" applyAlignment="1" applyProtection="1">
      <alignment horizontal="center" vertical="center"/>
    </xf>
    <xf numFmtId="44" fontId="3" fillId="0" borderId="0" xfId="0" applyNumberFormat="1" applyFont="1" applyAlignment="1" applyProtection="1">
      <alignment horizontal="center" vertical="center"/>
    </xf>
    <xf numFmtId="44" fontId="3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wrapText="1"/>
    </xf>
    <xf numFmtId="44" fontId="3" fillId="0" borderId="0" xfId="1" applyFont="1" applyBorder="1" applyAlignment="1" applyProtection="1">
      <alignment vertical="center"/>
    </xf>
    <xf numFmtId="166" fontId="3" fillId="0" borderId="0" xfId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166" fontId="3" fillId="0" borderId="0" xfId="0" applyNumberFormat="1" applyFont="1" applyFill="1" applyBorder="1" applyAlignment="1" applyProtection="1">
      <alignment horizontal="right" vertical="center"/>
    </xf>
    <xf numFmtId="44" fontId="3" fillId="0" borderId="0" xfId="1" applyNumberFormat="1" applyFont="1" applyBorder="1" applyAlignment="1" applyProtection="1">
      <alignment horizontal="center" vertical="center"/>
    </xf>
    <xf numFmtId="37" fontId="3" fillId="0" borderId="0" xfId="1" applyNumberFormat="1" applyFont="1" applyBorder="1" applyAlignment="1" applyProtection="1">
      <alignment horizontal="center" vertical="center"/>
    </xf>
    <xf numFmtId="39" fontId="3" fillId="0" borderId="0" xfId="1" applyNumberFormat="1" applyFont="1" applyBorder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37" fontId="3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1" fontId="5" fillId="0" borderId="0" xfId="0" applyNumberFormat="1" applyFont="1" applyProtection="1"/>
    <xf numFmtId="1" fontId="3" fillId="0" borderId="1" xfId="0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5" fillId="0" borderId="0" xfId="0" applyNumberFormat="1" applyFont="1" applyProtection="1"/>
    <xf numFmtId="3" fontId="3" fillId="0" borderId="0" xfId="1" applyNumberFormat="1" applyFont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vertical="center" wrapText="1"/>
    </xf>
    <xf numFmtId="3" fontId="3" fillId="0" borderId="0" xfId="1" applyNumberFormat="1" applyFont="1" applyBorder="1" applyAlignment="1" applyProtection="1">
      <alignment horizontal="center" vertical="center"/>
    </xf>
    <xf numFmtId="3" fontId="0" fillId="0" borderId="0" xfId="0" applyNumberFormat="1"/>
    <xf numFmtId="3" fontId="3" fillId="7" borderId="12" xfId="1" applyNumberFormat="1" applyFont="1" applyFill="1" applyBorder="1" applyAlignment="1" applyProtection="1">
      <alignment horizontal="center" vertical="center"/>
    </xf>
    <xf numFmtId="37" fontId="3" fillId="7" borderId="13" xfId="1" applyNumberFormat="1" applyFont="1" applyFill="1" applyBorder="1" applyAlignment="1" applyProtection="1">
      <alignment horizontal="center" vertical="center"/>
    </xf>
    <xf numFmtId="39" fontId="3" fillId="7" borderId="14" xfId="1" applyNumberFormat="1" applyFont="1" applyFill="1" applyBorder="1" applyAlignment="1" applyProtection="1">
      <alignment horizontal="center" vertical="center"/>
    </xf>
    <xf numFmtId="3" fontId="3" fillId="7" borderId="15" xfId="1" applyNumberFormat="1" applyFont="1" applyFill="1" applyBorder="1" applyAlignment="1" applyProtection="1">
      <alignment horizontal="center" vertical="center"/>
    </xf>
    <xf numFmtId="37" fontId="3" fillId="7" borderId="16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39" fontId="3" fillId="7" borderId="20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44" fontId="3" fillId="0" borderId="0" xfId="1" applyFont="1" applyBorder="1" applyAlignment="1" applyProtection="1">
      <alignment horizontal="center" vertical="top"/>
    </xf>
    <xf numFmtId="1" fontId="3" fillId="0" borderId="0" xfId="0" applyNumberFormat="1" applyFont="1" applyBorder="1" applyAlignment="1" applyProtection="1">
      <alignment horizontal="center" vertical="top"/>
    </xf>
    <xf numFmtId="166" fontId="3" fillId="0" borderId="0" xfId="0" applyNumberFormat="1" applyFont="1" applyBorder="1" applyAlignment="1" applyProtection="1">
      <alignment vertical="top"/>
    </xf>
    <xf numFmtId="167" fontId="3" fillId="0" borderId="0" xfId="0" applyNumberFormat="1" applyFont="1" applyAlignment="1" applyProtection="1">
      <alignment vertical="center"/>
    </xf>
    <xf numFmtId="167" fontId="3" fillId="0" borderId="0" xfId="0" applyNumberFormat="1" applyFont="1" applyAlignment="1" applyProtection="1">
      <alignment horizontal="right" vertical="center"/>
    </xf>
    <xf numFmtId="167" fontId="3" fillId="0" borderId="0" xfId="0" applyNumberFormat="1" applyFont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167" fontId="3" fillId="0" borderId="0" xfId="0" applyNumberFormat="1" applyFont="1" applyProtection="1"/>
    <xf numFmtId="167" fontId="5" fillId="0" borderId="0" xfId="0" applyNumberFormat="1" applyFont="1" applyProtection="1"/>
    <xf numFmtId="167" fontId="10" fillId="6" borderId="24" xfId="0" applyNumberFormat="1" applyFont="1" applyFill="1" applyBorder="1" applyAlignment="1" applyProtection="1">
      <alignment horizontal="left" vertical="center"/>
    </xf>
    <xf numFmtId="167" fontId="10" fillId="6" borderId="25" xfId="0" applyNumberFormat="1" applyFont="1" applyFill="1" applyBorder="1" applyAlignment="1" applyProtection="1">
      <alignment horizontal="left" vertical="center"/>
    </xf>
    <xf numFmtId="167" fontId="10" fillId="6" borderId="26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0" fontId="0" fillId="0" borderId="0" xfId="0" applyAlignment="1"/>
    <xf numFmtId="0" fontId="3" fillId="0" borderId="0" xfId="0" applyFont="1" applyAlignment="1">
      <alignment vertical="top"/>
    </xf>
    <xf numFmtId="167" fontId="8" fillId="0" borderId="0" xfId="0" applyNumberFormat="1" applyFont="1" applyBorder="1" applyAlignment="1" applyProtection="1">
      <alignment horizontal="left" vertical="center" wrapText="1"/>
    </xf>
    <xf numFmtId="167" fontId="3" fillId="1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9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37" fontId="3" fillId="0" borderId="0" xfId="1" applyNumberFormat="1" applyFont="1" applyFill="1" applyAlignment="1" applyProtection="1">
      <alignment horizontal="center" vertical="center"/>
    </xf>
    <xf numFmtId="39" fontId="3" fillId="0" borderId="0" xfId="1" applyNumberFormat="1" applyFont="1" applyFill="1" applyAlignment="1" applyProtection="1">
      <alignment horizontal="center" vertical="center"/>
    </xf>
    <xf numFmtId="44" fontId="3" fillId="0" borderId="0" xfId="1" applyFont="1" applyFill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  <protection locked="0"/>
    </xf>
    <xf numFmtId="39" fontId="3" fillId="0" borderId="0" xfId="0" applyNumberFormat="1" applyFont="1" applyFill="1" applyBorder="1" applyAlignment="1" applyProtection="1">
      <alignment horizontal="center" vertical="center"/>
      <protection locked="0"/>
    </xf>
    <xf numFmtId="166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67" fontId="5" fillId="0" borderId="0" xfId="0" applyNumberFormat="1" applyFont="1" applyFill="1" applyBorder="1" applyProtection="1"/>
    <xf numFmtId="166" fontId="3" fillId="12" borderId="18" xfId="1" applyNumberFormat="1" applyFont="1" applyFill="1" applyBorder="1" applyAlignment="1" applyProtection="1">
      <alignment horizontal="center" vertical="center"/>
    </xf>
    <xf numFmtId="167" fontId="3" fillId="12" borderId="19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vertical="center"/>
    </xf>
    <xf numFmtId="44" fontId="3" fillId="13" borderId="17" xfId="1" applyFont="1" applyFill="1" applyBorder="1" applyAlignment="1" applyProtection="1">
      <alignment horizontal="center" vertical="center"/>
    </xf>
    <xf numFmtId="164" fontId="3" fillId="13" borderId="0" xfId="1" applyNumberFormat="1" applyFont="1" applyFill="1" applyBorder="1" applyAlignment="1" applyProtection="1">
      <alignment horizontal="center" vertical="center"/>
    </xf>
    <xf numFmtId="0" fontId="3" fillId="12" borderId="20" xfId="0" applyFont="1" applyFill="1" applyBorder="1" applyAlignment="1" applyProtection="1">
      <alignment vertical="center"/>
    </xf>
    <xf numFmtId="164" fontId="3" fillId="13" borderId="67" xfId="1" applyNumberFormat="1" applyFont="1" applyFill="1" applyBorder="1" applyAlignment="1" applyProtection="1">
      <alignment horizontal="center" vertical="center"/>
    </xf>
    <xf numFmtId="0" fontId="3" fillId="16" borderId="66" xfId="0" applyFont="1" applyFill="1" applyBorder="1" applyAlignment="1" applyProtection="1">
      <alignment vertical="center"/>
    </xf>
    <xf numFmtId="164" fontId="3" fillId="13" borderId="69" xfId="1" applyNumberFormat="1" applyFont="1" applyFill="1" applyBorder="1" applyAlignment="1" applyProtection="1">
      <alignment horizontal="center" vertical="center"/>
    </xf>
    <xf numFmtId="164" fontId="3" fillId="16" borderId="68" xfId="1" applyNumberFormat="1" applyFont="1" applyFill="1" applyBorder="1" applyAlignment="1" applyProtection="1">
      <alignment horizontal="left" vertical="center"/>
    </xf>
    <xf numFmtId="3" fontId="3" fillId="7" borderId="70" xfId="1" applyNumberFormat="1" applyFont="1" applyFill="1" applyBorder="1" applyAlignment="1" applyProtection="1">
      <alignment horizontal="center" vertical="center"/>
    </xf>
    <xf numFmtId="37" fontId="3" fillId="7" borderId="71" xfId="1" applyNumberFormat="1" applyFont="1" applyFill="1" applyBorder="1" applyAlignment="1" applyProtection="1">
      <alignment horizontal="center" vertical="center"/>
    </xf>
    <xf numFmtId="39" fontId="3" fillId="7" borderId="72" xfId="1" applyNumberFormat="1" applyFont="1" applyFill="1" applyBorder="1" applyAlignment="1" applyProtection="1">
      <alignment horizontal="center" vertical="center"/>
    </xf>
    <xf numFmtId="164" fontId="3" fillId="11" borderId="73" xfId="1" applyNumberFormat="1" applyFont="1" applyFill="1" applyBorder="1" applyAlignment="1" applyProtection="1">
      <alignment horizontal="center" vertical="center"/>
    </xf>
    <xf numFmtId="164" fontId="3" fillId="11" borderId="74" xfId="1" applyNumberFormat="1" applyFont="1" applyFill="1" applyBorder="1" applyAlignment="1" applyProtection="1">
      <alignment horizontal="center" vertical="center"/>
    </xf>
    <xf numFmtId="0" fontId="3" fillId="10" borderId="73" xfId="0" applyFont="1" applyFill="1" applyBorder="1" applyAlignment="1" applyProtection="1">
      <alignment horizontal="center" vertical="center"/>
    </xf>
    <xf numFmtId="0" fontId="3" fillId="10" borderId="75" xfId="0" applyFont="1" applyFill="1" applyBorder="1" applyAlignment="1" applyProtection="1">
      <alignment horizontal="center" vertical="center"/>
    </xf>
    <xf numFmtId="167" fontId="3" fillId="10" borderId="74" xfId="0" applyNumberFormat="1" applyFont="1" applyFill="1" applyBorder="1" applyAlignment="1" applyProtection="1">
      <alignment horizontal="center" vertical="center"/>
    </xf>
    <xf numFmtId="0" fontId="3" fillId="13" borderId="73" xfId="0" applyNumberFormat="1" applyFont="1" applyFill="1" applyBorder="1" applyAlignment="1" applyProtection="1">
      <alignment horizontal="center" vertical="center"/>
    </xf>
    <xf numFmtId="0" fontId="3" fillId="13" borderId="75" xfId="0" applyNumberFormat="1" applyFont="1" applyFill="1" applyBorder="1" applyAlignment="1" applyProtection="1">
      <alignment horizontal="center" vertical="center"/>
    </xf>
    <xf numFmtId="167" fontId="3" fillId="13" borderId="74" xfId="0" applyNumberFormat="1" applyFont="1" applyFill="1" applyBorder="1" applyAlignment="1" applyProtection="1">
      <alignment horizontal="center" vertical="center"/>
    </xf>
    <xf numFmtId="166" fontId="3" fillId="12" borderId="73" xfId="1" applyNumberFormat="1" applyFont="1" applyFill="1" applyBorder="1" applyAlignment="1" applyProtection="1">
      <alignment horizontal="center" vertical="center"/>
    </xf>
    <xf numFmtId="167" fontId="3" fillId="12" borderId="74" xfId="0" applyNumberFormat="1" applyFont="1" applyFill="1" applyBorder="1" applyAlignment="1" applyProtection="1">
      <alignment horizontal="center" vertical="center"/>
    </xf>
    <xf numFmtId="167" fontId="17" fillId="0" borderId="0" xfId="0" applyNumberFormat="1" applyFont="1" applyFill="1" applyBorder="1" applyAlignment="1" applyProtection="1">
      <alignment vertical="center"/>
    </xf>
    <xf numFmtId="167" fontId="4" fillId="0" borderId="0" xfId="0" applyNumberFormat="1" applyFont="1" applyAlignme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6" borderId="2" xfId="0" applyFont="1" applyFill="1" applyBorder="1" applyAlignment="1" applyProtection="1">
      <alignment vertical="center"/>
    </xf>
    <xf numFmtId="44" fontId="3" fillId="13" borderId="76" xfId="1" applyFont="1" applyFill="1" applyBorder="1" applyAlignment="1" applyProtection="1">
      <alignment horizontal="center" vertical="center"/>
    </xf>
    <xf numFmtId="0" fontId="3" fillId="16" borderId="30" xfId="0" applyFont="1" applyFill="1" applyBorder="1" applyAlignment="1" applyProtection="1">
      <alignment vertical="center"/>
    </xf>
    <xf numFmtId="3" fontId="3" fillId="7" borderId="4" xfId="1" applyNumberFormat="1" applyFont="1" applyFill="1" applyBorder="1" applyAlignment="1" applyProtection="1">
      <alignment horizontal="center" vertical="center"/>
    </xf>
    <xf numFmtId="44" fontId="3" fillId="13" borderId="0" xfId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12" borderId="61" xfId="0" applyFont="1" applyFill="1" applyBorder="1" applyAlignment="1" applyProtection="1">
      <alignment vertical="center"/>
    </xf>
    <xf numFmtId="44" fontId="6" fillId="13" borderId="65" xfId="1" applyFont="1" applyFill="1" applyBorder="1" applyAlignment="1" applyProtection="1">
      <alignment vertical="center"/>
    </xf>
    <xf numFmtId="0" fontId="6" fillId="16" borderId="62" xfId="0" applyFont="1" applyFill="1" applyBorder="1" applyAlignment="1" applyProtection="1">
      <alignment vertical="center"/>
    </xf>
    <xf numFmtId="3" fontId="6" fillId="5" borderId="60" xfId="1" applyNumberFormat="1" applyFont="1" applyFill="1" applyBorder="1" applyAlignment="1" applyProtection="1">
      <alignment horizontal="center" vertical="center"/>
    </xf>
    <xf numFmtId="37" fontId="6" fillId="5" borderId="63" xfId="1" applyNumberFormat="1" applyFont="1" applyFill="1" applyBorder="1" applyAlignment="1" applyProtection="1">
      <alignment horizontal="center" vertical="center"/>
    </xf>
    <xf numFmtId="39" fontId="6" fillId="5" borderId="64" xfId="1" applyNumberFormat="1" applyFont="1" applyFill="1" applyBorder="1" applyAlignment="1" applyProtection="1">
      <alignment horizontal="center" vertical="center"/>
    </xf>
    <xf numFmtId="44" fontId="6" fillId="11" borderId="61" xfId="1" applyFont="1" applyFill="1" applyBorder="1" applyAlignment="1" applyProtection="1">
      <alignment horizontal="center" vertical="center"/>
    </xf>
    <xf numFmtId="44" fontId="6" fillId="11" borderId="62" xfId="1" applyFont="1" applyFill="1" applyBorder="1" applyAlignment="1" applyProtection="1">
      <alignment horizontal="center" vertical="center"/>
    </xf>
    <xf numFmtId="8" fontId="6" fillId="10" borderId="61" xfId="0" applyNumberFormat="1" applyFont="1" applyFill="1" applyBorder="1" applyAlignment="1" applyProtection="1">
      <alignment horizontal="right" vertical="center"/>
    </xf>
    <xf numFmtId="8" fontId="6" fillId="10" borderId="64" xfId="0" applyNumberFormat="1" applyFont="1" applyFill="1" applyBorder="1" applyAlignment="1" applyProtection="1">
      <alignment horizontal="right" vertical="center"/>
    </xf>
    <xf numFmtId="167" fontId="6" fillId="10" borderId="62" xfId="0" applyNumberFormat="1" applyFont="1" applyFill="1" applyBorder="1" applyAlignment="1" applyProtection="1">
      <alignment horizontal="right" vertical="center"/>
    </xf>
    <xf numFmtId="44" fontId="6" fillId="13" borderId="61" xfId="1" applyNumberFormat="1" applyFont="1" applyFill="1" applyBorder="1" applyAlignment="1" applyProtection="1">
      <alignment horizontal="right" vertical="center"/>
    </xf>
    <xf numFmtId="44" fontId="6" fillId="13" borderId="64" xfId="1" applyNumberFormat="1" applyFont="1" applyFill="1" applyBorder="1" applyAlignment="1" applyProtection="1">
      <alignment horizontal="right" vertical="center"/>
    </xf>
    <xf numFmtId="8" fontId="6" fillId="12" borderId="61" xfId="1" applyNumberFormat="1" applyFont="1" applyFill="1" applyBorder="1" applyAlignment="1" applyProtection="1">
      <alignment horizontal="right" vertical="center"/>
    </xf>
    <xf numFmtId="167" fontId="6" fillId="12" borderId="62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6" fillId="8" borderId="0" xfId="0" applyFont="1" applyFill="1" applyBorder="1" applyAlignment="1" applyProtection="1">
      <alignment vertical="center"/>
    </xf>
    <xf numFmtId="44" fontId="19" fillId="2" borderId="1" xfId="0" applyNumberFormat="1" applyFont="1" applyFill="1" applyBorder="1" applyAlignment="1" applyProtection="1">
      <alignment vertical="center"/>
    </xf>
    <xf numFmtId="44" fontId="6" fillId="2" borderId="1" xfId="1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44" fontId="6" fillId="3" borderId="1" xfId="1" applyFont="1" applyFill="1" applyBorder="1" applyAlignment="1" applyProtection="1">
      <alignment horizontal="center" vertical="center"/>
    </xf>
    <xf numFmtId="44" fontId="6" fillId="0" borderId="1" xfId="1" applyFont="1" applyBorder="1" applyAlignment="1" applyProtection="1">
      <alignment horizontal="center" vertical="center"/>
    </xf>
    <xf numFmtId="0" fontId="6" fillId="0" borderId="0" xfId="1" applyNumberFormat="1" applyFont="1" applyBorder="1" applyAlignment="1" applyProtection="1">
      <alignment horizontal="center" vertical="center"/>
    </xf>
    <xf numFmtId="168" fontId="6" fillId="0" borderId="0" xfId="0" applyNumberFormat="1" applyFont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center" vertical="center"/>
    </xf>
    <xf numFmtId="44" fontId="6" fillId="0" borderId="0" xfId="0" applyNumberFormat="1" applyFont="1" applyAlignment="1" applyProtection="1">
      <alignment horizontal="center" vertical="center"/>
    </xf>
    <xf numFmtId="2" fontId="6" fillId="0" borderId="0" xfId="0" applyNumberFormat="1" applyFont="1" applyAlignment="1" applyProtection="1">
      <alignment vertical="center"/>
    </xf>
    <xf numFmtId="44" fontId="6" fillId="0" borderId="0" xfId="0" applyNumberFormat="1" applyFont="1" applyAlignment="1" applyProtection="1">
      <alignment vertical="center"/>
    </xf>
    <xf numFmtId="166" fontId="6" fillId="0" borderId="0" xfId="0" applyNumberFormat="1" applyFont="1" applyAlignment="1" applyProtection="1">
      <alignment vertical="center"/>
    </xf>
    <xf numFmtId="44" fontId="6" fillId="0" borderId="0" xfId="1" applyFont="1" applyAlignment="1" applyProtection="1">
      <alignment vertical="center"/>
    </xf>
    <xf numFmtId="0" fontId="6" fillId="12" borderId="23" xfId="0" applyFont="1" applyFill="1" applyBorder="1" applyAlignment="1" applyProtection="1">
      <alignment vertical="center"/>
    </xf>
    <xf numFmtId="44" fontId="6" fillId="13" borderId="22" xfId="1" applyFont="1" applyFill="1" applyBorder="1" applyAlignment="1" applyProtection="1">
      <alignment vertical="center"/>
    </xf>
    <xf numFmtId="0" fontId="6" fillId="16" borderId="10" xfId="0" applyFont="1" applyFill="1" applyBorder="1" applyAlignment="1" applyProtection="1">
      <alignment vertical="center"/>
    </xf>
    <xf numFmtId="3" fontId="6" fillId="5" borderId="4" xfId="1" applyNumberFormat="1" applyFont="1" applyFill="1" applyBorder="1" applyAlignment="1" applyProtection="1">
      <alignment horizontal="center" vertical="center"/>
    </xf>
    <xf numFmtId="37" fontId="6" fillId="5" borderId="5" xfId="1" applyNumberFormat="1" applyFont="1" applyFill="1" applyBorder="1" applyAlignment="1" applyProtection="1">
      <alignment horizontal="center" vertical="center"/>
    </xf>
    <xf numFmtId="39" fontId="6" fillId="5" borderId="21" xfId="1" applyNumberFormat="1" applyFont="1" applyFill="1" applyBorder="1" applyAlignment="1" applyProtection="1">
      <alignment horizontal="center" vertical="center"/>
    </xf>
    <xf numFmtId="44" fontId="6" fillId="11" borderId="31" xfId="1" applyFont="1" applyFill="1" applyBorder="1" applyAlignment="1" applyProtection="1">
      <alignment horizontal="center" vertical="center"/>
    </xf>
    <xf numFmtId="44" fontId="6" fillId="11" borderId="6" xfId="1" applyFont="1" applyFill="1" applyBorder="1" applyAlignment="1" applyProtection="1">
      <alignment horizontal="center" vertical="center"/>
    </xf>
    <xf numFmtId="8" fontId="6" fillId="10" borderId="31" xfId="0" applyNumberFormat="1" applyFont="1" applyFill="1" applyBorder="1" applyAlignment="1" applyProtection="1">
      <alignment horizontal="right" vertical="center"/>
    </xf>
    <xf numFmtId="8" fontId="6" fillId="10" borderId="21" xfId="0" applyNumberFormat="1" applyFont="1" applyFill="1" applyBorder="1" applyAlignment="1" applyProtection="1">
      <alignment horizontal="right" vertical="center"/>
    </xf>
    <xf numFmtId="167" fontId="6" fillId="10" borderId="6" xfId="0" applyNumberFormat="1" applyFont="1" applyFill="1" applyBorder="1" applyAlignment="1" applyProtection="1">
      <alignment horizontal="right" vertical="center"/>
    </xf>
    <xf numFmtId="44" fontId="6" fillId="13" borderId="31" xfId="1" applyNumberFormat="1" applyFont="1" applyFill="1" applyBorder="1" applyAlignment="1" applyProtection="1">
      <alignment horizontal="right" vertical="center"/>
    </xf>
    <xf numFmtId="44" fontId="6" fillId="13" borderId="21" xfId="1" applyNumberFormat="1" applyFont="1" applyFill="1" applyBorder="1" applyAlignment="1" applyProtection="1">
      <alignment horizontal="right" vertical="center"/>
    </xf>
    <xf numFmtId="167" fontId="6" fillId="10" borderId="10" xfId="0" applyNumberFormat="1" applyFont="1" applyFill="1" applyBorder="1" applyAlignment="1" applyProtection="1">
      <alignment horizontal="right" vertical="center"/>
    </xf>
    <xf numFmtId="8" fontId="6" fillId="12" borderId="23" xfId="1" applyNumberFormat="1" applyFont="1" applyFill="1" applyBorder="1" applyAlignment="1" applyProtection="1">
      <alignment horizontal="right" vertical="center"/>
    </xf>
    <xf numFmtId="167" fontId="6" fillId="12" borderId="10" xfId="0" applyNumberFormat="1" applyFont="1" applyFill="1" applyBorder="1" applyAlignment="1" applyProtection="1">
      <alignment horizontal="right" vertical="center"/>
    </xf>
    <xf numFmtId="44" fontId="19" fillId="0" borderId="1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8" borderId="0" xfId="0" applyFont="1" applyFill="1" applyBorder="1" applyAlignment="1" applyProtection="1">
      <alignment vertical="center"/>
    </xf>
    <xf numFmtId="44" fontId="6" fillId="2" borderId="1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vertical="center"/>
    </xf>
    <xf numFmtId="44" fontId="19" fillId="4" borderId="1" xfId="0" applyNumberFormat="1" applyFont="1" applyFill="1" applyBorder="1" applyAlignment="1" applyProtection="1">
      <alignment horizontal="center" vertical="center"/>
    </xf>
    <xf numFmtId="44" fontId="20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44" fontId="6" fillId="4" borderId="1" xfId="1" applyNumberFormat="1" applyFont="1" applyFill="1" applyBorder="1" applyAlignment="1" applyProtection="1">
      <alignment horizontal="center" vertical="center"/>
    </xf>
    <xf numFmtId="0" fontId="19" fillId="12" borderId="23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44" fontId="6" fillId="13" borderId="31" xfId="1" applyFont="1" applyFill="1" applyBorder="1" applyAlignment="1" applyProtection="1">
      <alignment horizontal="left" vertical="center"/>
    </xf>
    <xf numFmtId="0" fontId="6" fillId="14" borderId="4" xfId="0" applyFont="1" applyFill="1" applyBorder="1" applyAlignment="1" applyProtection="1">
      <alignment vertical="center"/>
      <protection locked="0"/>
    </xf>
    <xf numFmtId="39" fontId="6" fillId="5" borderId="6" xfId="1" applyNumberFormat="1" applyFont="1" applyFill="1" applyBorder="1" applyAlignment="1" applyProtection="1">
      <alignment horizontal="center" vertical="center"/>
    </xf>
    <xf numFmtId="166" fontId="6" fillId="10" borderId="31" xfId="0" applyNumberFormat="1" applyFont="1" applyFill="1" applyBorder="1" applyAlignment="1" applyProtection="1">
      <alignment horizontal="right" vertical="center"/>
    </xf>
    <xf numFmtId="166" fontId="6" fillId="10" borderId="21" xfId="0" applyNumberFormat="1" applyFont="1" applyFill="1" applyBorder="1" applyAlignment="1" applyProtection="1">
      <alignment horizontal="right" vertical="center"/>
    </xf>
    <xf numFmtId="166" fontId="6" fillId="13" borderId="31" xfId="1" applyNumberFormat="1" applyFont="1" applyFill="1" applyBorder="1" applyAlignment="1" applyProtection="1">
      <alignment horizontal="right" vertical="center"/>
    </xf>
    <xf numFmtId="166" fontId="6" fillId="13" borderId="21" xfId="1" applyNumberFormat="1" applyFont="1" applyFill="1" applyBorder="1" applyAlignment="1" applyProtection="1">
      <alignment horizontal="right" vertical="center"/>
    </xf>
    <xf numFmtId="167" fontId="6" fillId="13" borderId="6" xfId="0" applyNumberFormat="1" applyFont="1" applyFill="1" applyBorder="1" applyAlignment="1" applyProtection="1">
      <alignment horizontal="right" vertical="center"/>
    </xf>
    <xf numFmtId="8" fontId="6" fillId="12" borderId="31" xfId="1" applyNumberFormat="1" applyFont="1" applyFill="1" applyBorder="1" applyAlignment="1" applyProtection="1">
      <alignment horizontal="right" vertical="center"/>
    </xf>
    <xf numFmtId="167" fontId="6" fillId="12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44" fontId="6" fillId="0" borderId="0" xfId="1" applyFont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center" vertical="center"/>
    </xf>
    <xf numFmtId="0" fontId="6" fillId="14" borderId="8" xfId="0" applyFont="1" applyFill="1" applyBorder="1" applyAlignment="1" applyProtection="1">
      <alignment vertical="center"/>
      <protection locked="0"/>
    </xf>
    <xf numFmtId="3" fontId="6" fillId="5" borderId="8" xfId="1" applyNumberFormat="1" applyFont="1" applyFill="1" applyBorder="1" applyAlignment="1" applyProtection="1">
      <alignment horizontal="center" vertical="center"/>
    </xf>
    <xf numFmtId="37" fontId="6" fillId="5" borderId="9" xfId="1" applyNumberFormat="1" applyFont="1" applyFill="1" applyBorder="1" applyAlignment="1" applyProtection="1">
      <alignment horizontal="center" vertical="center"/>
    </xf>
    <xf numFmtId="39" fontId="6" fillId="5" borderId="10" xfId="1" applyNumberFormat="1" applyFont="1" applyFill="1" applyBorder="1" applyAlignment="1" applyProtection="1">
      <alignment horizontal="center" vertical="center"/>
    </xf>
    <xf numFmtId="44" fontId="6" fillId="11" borderId="23" xfId="1" applyFont="1" applyFill="1" applyBorder="1" applyAlignment="1" applyProtection="1">
      <alignment horizontal="center" vertical="center"/>
    </xf>
    <xf numFmtId="44" fontId="6" fillId="11" borderId="10" xfId="1" applyFont="1" applyFill="1" applyBorder="1" applyAlignment="1" applyProtection="1">
      <alignment horizontal="center" vertical="center"/>
    </xf>
    <xf numFmtId="166" fontId="6" fillId="10" borderId="23" xfId="0" applyNumberFormat="1" applyFont="1" applyFill="1" applyBorder="1" applyAlignment="1" applyProtection="1">
      <alignment horizontal="right" vertical="center"/>
    </xf>
    <xf numFmtId="166" fontId="6" fillId="10" borderId="32" xfId="0" applyNumberFormat="1" applyFont="1" applyFill="1" applyBorder="1" applyAlignment="1" applyProtection="1">
      <alignment horizontal="right" vertical="center"/>
    </xf>
    <xf numFmtId="166" fontId="6" fillId="13" borderId="23" xfId="1" applyNumberFormat="1" applyFont="1" applyFill="1" applyBorder="1" applyAlignment="1" applyProtection="1">
      <alignment horizontal="right" vertical="center"/>
    </xf>
    <xf numFmtId="166" fontId="6" fillId="13" borderId="32" xfId="1" applyNumberFormat="1" applyFont="1" applyFill="1" applyBorder="1" applyAlignment="1" applyProtection="1">
      <alignment horizontal="right" vertical="center"/>
    </xf>
    <xf numFmtId="167" fontId="6" fillId="13" borderId="10" xfId="0" applyNumberFormat="1" applyFont="1" applyFill="1" applyBorder="1" applyAlignment="1" applyProtection="1">
      <alignment horizontal="right" vertical="center"/>
    </xf>
    <xf numFmtId="0" fontId="6" fillId="0" borderId="4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44" fontId="6" fillId="13" borderId="11" xfId="1" applyFont="1" applyFill="1" applyBorder="1" applyAlignment="1" applyProtection="1">
      <alignment horizontal="left" vertical="center"/>
    </xf>
    <xf numFmtId="0" fontId="6" fillId="14" borderId="11" xfId="0" applyFont="1" applyFill="1" applyBorder="1" applyAlignment="1" applyProtection="1">
      <alignment vertical="center"/>
      <protection locked="0"/>
    </xf>
    <xf numFmtId="3" fontId="6" fillId="5" borderId="11" xfId="1" applyNumberFormat="1" applyFont="1" applyFill="1" applyBorder="1" applyAlignment="1" applyProtection="1">
      <alignment horizontal="center" vertical="center"/>
    </xf>
    <xf numFmtId="44" fontId="6" fillId="11" borderId="33" xfId="1" applyFont="1" applyFill="1" applyBorder="1" applyAlignment="1" applyProtection="1">
      <alignment horizontal="center" vertical="center"/>
    </xf>
    <xf numFmtId="44" fontId="6" fillId="11" borderId="35" xfId="1" applyFont="1" applyFill="1" applyBorder="1" applyAlignment="1" applyProtection="1">
      <alignment horizontal="center" vertical="center"/>
    </xf>
    <xf numFmtId="166" fontId="6" fillId="10" borderId="33" xfId="0" applyNumberFormat="1" applyFont="1" applyFill="1" applyBorder="1" applyAlignment="1" applyProtection="1">
      <alignment horizontal="right" vertical="center"/>
    </xf>
    <xf numFmtId="166" fontId="6" fillId="10" borderId="34" xfId="0" applyNumberFormat="1" applyFont="1" applyFill="1" applyBorder="1" applyAlignment="1" applyProtection="1">
      <alignment horizontal="right" vertical="center"/>
    </xf>
    <xf numFmtId="167" fontId="6" fillId="10" borderId="35" xfId="0" applyNumberFormat="1" applyFont="1" applyFill="1" applyBorder="1" applyAlignment="1" applyProtection="1">
      <alignment horizontal="right" vertical="center"/>
    </xf>
    <xf numFmtId="166" fontId="6" fillId="13" borderId="33" xfId="1" applyNumberFormat="1" applyFont="1" applyFill="1" applyBorder="1" applyAlignment="1" applyProtection="1">
      <alignment horizontal="right" vertical="center"/>
    </xf>
    <xf numFmtId="166" fontId="6" fillId="13" borderId="34" xfId="1" applyNumberFormat="1" applyFont="1" applyFill="1" applyBorder="1" applyAlignment="1" applyProtection="1">
      <alignment horizontal="right" vertical="center"/>
    </xf>
    <xf numFmtId="167" fontId="6" fillId="13" borderId="35" xfId="0" applyNumberFormat="1" applyFont="1" applyFill="1" applyBorder="1" applyAlignment="1" applyProtection="1">
      <alignment horizontal="right" vertical="center"/>
    </xf>
    <xf numFmtId="8" fontId="6" fillId="12" borderId="33" xfId="1" applyNumberFormat="1" applyFont="1" applyFill="1" applyBorder="1" applyAlignment="1" applyProtection="1">
      <alignment horizontal="right" vertical="center"/>
    </xf>
    <xf numFmtId="167" fontId="6" fillId="12" borderId="35" xfId="0" applyNumberFormat="1" applyFont="1" applyFill="1" applyBorder="1" applyAlignment="1" applyProtection="1">
      <alignment horizontal="right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16" borderId="49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1" fontId="5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Fill="1" applyBorder="1" applyAlignment="1" applyProtection="1">
      <alignment horizontal="left" vertical="center"/>
    </xf>
    <xf numFmtId="167" fontId="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167" fontId="22" fillId="0" borderId="2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7" fontId="16" fillId="0" borderId="0" xfId="0" applyNumberFormat="1" applyFont="1" applyFill="1" applyBorder="1" applyAlignment="1" applyProtection="1">
      <alignment horizontal="center" vertical="center" wrapText="1"/>
    </xf>
    <xf numFmtId="167" fontId="21" fillId="12" borderId="57" xfId="0" applyNumberFormat="1" applyFont="1" applyFill="1" applyBorder="1" applyAlignment="1" applyProtection="1">
      <alignment horizontal="center"/>
    </xf>
    <xf numFmtId="167" fontId="21" fillId="12" borderId="58" xfId="0" applyNumberFormat="1" applyFont="1" applyFill="1" applyBorder="1" applyAlignment="1" applyProtection="1">
      <alignment horizontal="center"/>
    </xf>
    <xf numFmtId="167" fontId="21" fillId="12" borderId="59" xfId="0" applyNumberFormat="1" applyFont="1" applyFill="1" applyBorder="1" applyAlignment="1" applyProtection="1">
      <alignment horizontal="center"/>
    </xf>
    <xf numFmtId="167" fontId="21" fillId="12" borderId="55" xfId="0" applyNumberFormat="1" applyFont="1" applyFill="1" applyBorder="1" applyAlignment="1" applyProtection="1">
      <alignment horizontal="center" vertical="top"/>
    </xf>
    <xf numFmtId="167" fontId="21" fillId="12" borderId="28" xfId="0" applyNumberFormat="1" applyFont="1" applyFill="1" applyBorder="1" applyAlignment="1" applyProtection="1">
      <alignment horizontal="center" vertical="top"/>
    </xf>
    <xf numFmtId="167" fontId="21" fillId="12" borderId="56" xfId="0" applyNumberFormat="1" applyFont="1" applyFill="1" applyBorder="1" applyAlignment="1" applyProtection="1">
      <alignment horizontal="center" vertical="top"/>
    </xf>
    <xf numFmtId="167" fontId="15" fillId="0" borderId="0" xfId="0" applyNumberFormat="1" applyFont="1" applyFill="1" applyBorder="1" applyAlignment="1" applyProtection="1">
      <alignment horizontal="center"/>
    </xf>
    <xf numFmtId="3" fontId="3" fillId="0" borderId="43" xfId="1" applyNumberFormat="1" applyFont="1" applyFill="1" applyBorder="1" applyAlignment="1" applyProtection="1">
      <alignment horizontal="center" vertical="center" wrapText="1"/>
    </xf>
    <xf numFmtId="3" fontId="3" fillId="0" borderId="17" xfId="1" applyNumberFormat="1" applyFont="1" applyFill="1" applyBorder="1" applyAlignment="1" applyProtection="1">
      <alignment horizontal="center" vertical="center" wrapText="1"/>
    </xf>
    <xf numFmtId="3" fontId="3" fillId="0" borderId="29" xfId="1" applyNumberFormat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horizontal="center" vertical="center" wrapText="1"/>
    </xf>
    <xf numFmtId="3" fontId="3" fillId="0" borderId="38" xfId="1" applyNumberFormat="1" applyFont="1" applyFill="1" applyBorder="1" applyAlignment="1" applyProtection="1">
      <alignment horizontal="center" vertical="center" wrapText="1"/>
    </xf>
    <xf numFmtId="3" fontId="3" fillId="0" borderId="39" xfId="1" applyNumberFormat="1" applyFont="1" applyFill="1" applyBorder="1" applyAlignment="1" applyProtection="1">
      <alignment horizontal="center" vertical="center" wrapText="1"/>
    </xf>
    <xf numFmtId="166" fontId="3" fillId="0" borderId="0" xfId="1" applyNumberFormat="1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wrapText="1"/>
    </xf>
    <xf numFmtId="0" fontId="3" fillId="0" borderId="38" xfId="0" applyFont="1" applyBorder="1" applyAlignment="1" applyProtection="1">
      <alignment horizontal="center" wrapText="1"/>
    </xf>
    <xf numFmtId="44" fontId="3" fillId="0" borderId="0" xfId="1" applyFont="1" applyAlignment="1" applyProtection="1">
      <alignment horizontal="center" wrapText="1"/>
    </xf>
    <xf numFmtId="44" fontId="3" fillId="0" borderId="38" xfId="1" applyFont="1" applyBorder="1" applyAlignment="1" applyProtection="1">
      <alignment horizontal="center" wrapText="1"/>
    </xf>
    <xf numFmtId="3" fontId="6" fillId="14" borderId="47" xfId="1" applyNumberFormat="1" applyFont="1" applyFill="1" applyBorder="1" applyAlignment="1" applyProtection="1">
      <alignment horizontal="center" vertical="center"/>
      <protection locked="0"/>
    </xf>
    <xf numFmtId="3" fontId="6" fillId="14" borderId="48" xfId="1" applyNumberFormat="1" applyFont="1" applyFill="1" applyBorder="1" applyAlignment="1" applyProtection="1">
      <alignment horizontal="center" vertical="center"/>
      <protection locked="0"/>
    </xf>
    <xf numFmtId="3" fontId="6" fillId="10" borderId="49" xfId="1" applyNumberFormat="1" applyFont="1" applyFill="1" applyBorder="1" applyAlignment="1" applyProtection="1">
      <alignment horizontal="center" vertical="center"/>
    </xf>
    <xf numFmtId="3" fontId="6" fillId="10" borderId="50" xfId="1" applyNumberFormat="1" applyFont="1" applyFill="1" applyBorder="1" applyAlignment="1" applyProtection="1">
      <alignment horizontal="center" vertical="center"/>
    </xf>
    <xf numFmtId="39" fontId="3" fillId="0" borderId="36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top"/>
    </xf>
    <xf numFmtId="37" fontId="6" fillId="15" borderId="49" xfId="0" applyNumberFormat="1" applyFont="1" applyFill="1" applyBorder="1" applyAlignment="1" applyProtection="1">
      <alignment horizontal="center" vertical="center"/>
      <protection locked="0"/>
    </xf>
    <xf numFmtId="37" fontId="6" fillId="15" borderId="50" xfId="0" applyNumberFormat="1" applyFont="1" applyFill="1" applyBorder="1" applyAlignment="1" applyProtection="1">
      <alignment horizontal="center" vertical="center"/>
      <protection locked="0"/>
    </xf>
    <xf numFmtId="39" fontId="6" fillId="15" borderId="49" xfId="0" applyNumberFormat="1" applyFont="1" applyFill="1" applyBorder="1" applyAlignment="1" applyProtection="1">
      <alignment horizontal="center" vertical="center"/>
      <protection locked="0"/>
    </xf>
    <xf numFmtId="39" fontId="6" fillId="15" borderId="50" xfId="0" applyNumberFormat="1" applyFont="1" applyFill="1" applyBorder="1" applyAlignment="1" applyProtection="1">
      <alignment horizontal="center" vertical="center"/>
      <protection locked="0"/>
    </xf>
    <xf numFmtId="44" fontId="3" fillId="11" borderId="51" xfId="1" applyFont="1" applyFill="1" applyBorder="1" applyAlignment="1" applyProtection="1">
      <alignment horizontal="center" vertical="center"/>
    </xf>
    <xf numFmtId="44" fontId="3" fillId="11" borderId="52" xfId="1" applyFont="1" applyFill="1" applyBorder="1" applyAlignment="1" applyProtection="1">
      <alignment horizontal="center" vertical="center"/>
    </xf>
    <xf numFmtId="167" fontId="3" fillId="10" borderId="51" xfId="0" applyNumberFormat="1" applyFont="1" applyFill="1" applyBorder="1" applyAlignment="1" applyProtection="1">
      <alignment horizontal="center" vertical="center"/>
    </xf>
    <xf numFmtId="167" fontId="3" fillId="10" borderId="53" xfId="0" applyNumberFormat="1" applyFont="1" applyFill="1" applyBorder="1" applyAlignment="1" applyProtection="1">
      <alignment horizontal="center" vertical="center"/>
    </xf>
    <xf numFmtId="167" fontId="3" fillId="10" borderId="52" xfId="0" applyNumberFormat="1" applyFont="1" applyFill="1" applyBorder="1" applyAlignment="1" applyProtection="1">
      <alignment horizontal="center" vertical="center"/>
    </xf>
    <xf numFmtId="167" fontId="3" fillId="13" borderId="51" xfId="0" applyNumberFormat="1" applyFont="1" applyFill="1" applyBorder="1" applyAlignment="1" applyProtection="1">
      <alignment horizontal="center" vertical="center"/>
    </xf>
    <xf numFmtId="167" fontId="3" fillId="13" borderId="53" xfId="0" applyNumberFormat="1" applyFont="1" applyFill="1" applyBorder="1" applyAlignment="1" applyProtection="1">
      <alignment horizontal="center" vertical="center"/>
    </xf>
    <xf numFmtId="167" fontId="3" fillId="13" borderId="52" xfId="0" applyNumberFormat="1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left" vertical="center" wrapText="1"/>
    </xf>
    <xf numFmtId="0" fontId="3" fillId="0" borderId="45" xfId="0" applyFont="1" applyFill="1" applyBorder="1" applyAlignment="1" applyProtection="1">
      <alignment horizontal="left" vertical="center" wrapText="1"/>
    </xf>
    <xf numFmtId="0" fontId="3" fillId="0" borderId="46" xfId="0" applyFont="1" applyFill="1" applyBorder="1" applyAlignment="1" applyProtection="1">
      <alignment horizontal="left" vertical="center" wrapText="1"/>
    </xf>
    <xf numFmtId="167" fontId="3" fillId="12" borderId="51" xfId="0" applyNumberFormat="1" applyFont="1" applyFill="1" applyBorder="1" applyAlignment="1">
      <alignment horizontal="center" vertical="center"/>
    </xf>
    <xf numFmtId="167" fontId="3" fillId="12" borderId="54" xfId="0" applyNumberFormat="1" applyFont="1" applyFill="1" applyBorder="1" applyAlignment="1">
      <alignment horizontal="center" vertical="center"/>
    </xf>
    <xf numFmtId="44" fontId="3" fillId="3" borderId="40" xfId="1" applyFont="1" applyFill="1" applyBorder="1" applyAlignment="1" applyProtection="1">
      <alignment horizontal="center" vertical="center"/>
    </xf>
    <xf numFmtId="44" fontId="3" fillId="3" borderId="41" xfId="1" applyFont="1" applyFill="1" applyBorder="1" applyAlignment="1" applyProtection="1">
      <alignment horizontal="center" vertical="center"/>
    </xf>
    <xf numFmtId="44" fontId="3" fillId="3" borderId="42" xfId="1" applyFont="1" applyFill="1" applyBorder="1" applyAlignment="1" applyProtection="1">
      <alignment horizontal="center" vertical="center"/>
    </xf>
    <xf numFmtId="44" fontId="3" fillId="0" borderId="40" xfId="1" applyFont="1" applyBorder="1" applyAlignment="1" applyProtection="1">
      <alignment horizontal="center" vertical="center"/>
    </xf>
    <xf numFmtId="44" fontId="3" fillId="0" borderId="41" xfId="1" applyFont="1" applyBorder="1" applyAlignment="1" applyProtection="1">
      <alignment horizontal="center" vertical="center"/>
    </xf>
    <xf numFmtId="44" fontId="3" fillId="0" borderId="42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3" fillId="0" borderId="43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44" fontId="3" fillId="11" borderId="27" xfId="1" applyFont="1" applyFill="1" applyBorder="1" applyAlignment="1" applyProtection="1">
      <alignment horizontal="center" vertical="center"/>
    </xf>
    <xf numFmtId="44" fontId="3" fillId="11" borderId="77" xfId="1" applyFont="1" applyFill="1" applyBorder="1" applyAlignment="1" applyProtection="1">
      <alignment horizontal="center" vertical="center"/>
    </xf>
    <xf numFmtId="167" fontId="3" fillId="10" borderId="27" xfId="0" applyNumberFormat="1" applyFont="1" applyFill="1" applyBorder="1" applyAlignment="1" applyProtection="1">
      <alignment horizontal="center" vertical="center"/>
    </xf>
    <xf numFmtId="167" fontId="3" fillId="10" borderId="7" xfId="0" applyNumberFormat="1" applyFont="1" applyFill="1" applyBorder="1" applyAlignment="1" applyProtection="1">
      <alignment horizontal="center" vertical="center"/>
    </xf>
    <xf numFmtId="167" fontId="3" fillId="10" borderId="77" xfId="0" applyNumberFormat="1" applyFont="1" applyFill="1" applyBorder="1" applyAlignment="1" applyProtection="1">
      <alignment horizontal="center" vertical="center"/>
    </xf>
    <xf numFmtId="167" fontId="3" fillId="13" borderId="27" xfId="0" applyNumberFormat="1" applyFont="1" applyFill="1" applyBorder="1" applyAlignment="1" applyProtection="1">
      <alignment horizontal="center" vertical="center"/>
    </xf>
    <xf numFmtId="167" fontId="3" fillId="13" borderId="7" xfId="0" applyNumberFormat="1" applyFont="1" applyFill="1" applyBorder="1" applyAlignment="1" applyProtection="1">
      <alignment horizontal="center" vertical="center"/>
    </xf>
    <xf numFmtId="167" fontId="3" fillId="12" borderId="27" xfId="0" applyNumberFormat="1" applyFont="1" applyFill="1" applyBorder="1" applyAlignment="1">
      <alignment horizontal="center" vertical="center"/>
    </xf>
    <xf numFmtId="167" fontId="3" fillId="12" borderId="78" xfId="0" applyNumberFormat="1" applyFont="1" applyFill="1" applyBorder="1" applyAlignment="1">
      <alignment horizontal="center" vertical="center"/>
    </xf>
  </cellXfs>
  <cellStyles count="4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1058333</xdr:colOff>
      <xdr:row>5</xdr:row>
      <xdr:rowOff>93132</xdr:rowOff>
    </xdr:from>
    <xdr:to>
      <xdr:col>19</xdr:col>
      <xdr:colOff>850900</xdr:colOff>
      <xdr:row>12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075333" y="1058332"/>
          <a:ext cx="922867" cy="1164168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0</xdr:row>
      <xdr:rowOff>179744</xdr:rowOff>
    </xdr:from>
    <xdr:to>
      <xdr:col>4</xdr:col>
      <xdr:colOff>914400</xdr:colOff>
      <xdr:row>2</xdr:row>
      <xdr:rowOff>177799</xdr:rowOff>
    </xdr:to>
    <xdr:pic>
      <xdr:nvPicPr>
        <xdr:cNvPr id="3" name="Picture 2" descr="PCG-Logo-Horiz.Crop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79744"/>
          <a:ext cx="2057400" cy="633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73"/>
  <sheetViews>
    <sheetView showGridLines="0" tabSelected="1" zoomScale="105" zoomScaleNormal="105" workbookViewId="0">
      <pane xSplit="21" ySplit="14" topLeftCell="V15" activePane="bottomRight" state="frozenSplit"/>
      <selection pane="topRight" activeCell="BQ1" sqref="BQ1"/>
      <selection pane="bottomLeft" activeCell="A6" sqref="A6"/>
      <selection pane="bottomRight" activeCell="K8" sqref="K8:K9"/>
    </sheetView>
  </sheetViews>
  <sheetFormatPr baseColWidth="10" defaultColWidth="11.5" defaultRowHeight="13" x14ac:dyDescent="0.15"/>
  <cols>
    <col min="1" max="1" width="2.83203125" style="1" customWidth="1"/>
    <col min="2" max="3" width="11.5" style="4" hidden="1" customWidth="1"/>
    <col min="4" max="4" width="11.1640625" style="1" customWidth="1"/>
    <col min="5" max="5" width="13.5" style="1" customWidth="1"/>
    <col min="6" max="6" width="22.5" style="1" customWidth="1"/>
    <col min="7" max="7" width="12.5" style="42" hidden="1" customWidth="1"/>
    <col min="8" max="8" width="10" style="12" hidden="1" customWidth="1"/>
    <col min="9" max="9" width="7.5" style="13" hidden="1" customWidth="1"/>
    <col min="10" max="10" width="9.5" style="14" hidden="1" customWidth="1"/>
    <col min="11" max="12" width="13.6640625" style="6" customWidth="1"/>
    <col min="13" max="14" width="11.6640625" style="16" hidden="1" customWidth="1"/>
    <col min="15" max="15" width="11.6640625" style="62" hidden="1" customWidth="1"/>
    <col min="16" max="16" width="12.6640625" style="17" customWidth="1"/>
    <col min="17" max="17" width="12.6640625" style="18" customWidth="1"/>
    <col min="18" max="18" width="11.6640625" style="62" hidden="1" customWidth="1"/>
    <col min="19" max="19" width="12.6640625" style="15" customWidth="1"/>
    <col min="20" max="20" width="12.6640625" style="62" customWidth="1"/>
    <col min="21" max="21" width="3" style="3" customWidth="1"/>
    <col min="22" max="23" width="11.5" style="4" customWidth="1"/>
    <col min="24" max="24" width="2.33203125" style="3" customWidth="1"/>
    <col min="25" max="28" width="11.5" style="5" customWidth="1"/>
    <col min="29" max="29" width="17.5" style="5" customWidth="1"/>
    <col min="30" max="30" width="11.5" style="5" customWidth="1"/>
    <col min="31" max="31" width="17.5" style="5" customWidth="1"/>
    <col min="32" max="32" width="11.5" style="5" customWidth="1"/>
    <col min="33" max="33" width="17.5" style="5" customWidth="1"/>
    <col min="34" max="36" width="11.5" style="6" customWidth="1"/>
    <col min="37" max="42" width="10" style="5" customWidth="1"/>
    <col min="43" max="43" width="11.5" style="35" customWidth="1"/>
    <col min="44" max="44" width="11.5" style="5" customWidth="1"/>
    <col min="45" max="45" width="11.5" style="35" customWidth="1"/>
    <col min="46" max="46" width="11.5" style="5" customWidth="1"/>
    <col min="47" max="53" width="11.5" style="6" customWidth="1"/>
    <col min="54" max="58" width="11.5" style="5" customWidth="1"/>
    <col min="59" max="60" width="11.5" style="1" customWidth="1"/>
    <col min="61" max="61" width="11.5" style="5" customWidth="1"/>
    <col min="62" max="65" width="11.5" style="1" customWidth="1"/>
    <col min="66" max="66" width="11.5" style="7" customWidth="1"/>
    <col min="67" max="68" width="11.5" style="1" customWidth="1"/>
    <col min="69" max="16384" width="11.5" style="1"/>
  </cols>
  <sheetData>
    <row r="1" spans="1:68" ht="33" customHeight="1" thickBot="1" x14ac:dyDescent="0.2">
      <c r="B1" s="1"/>
      <c r="C1" s="1"/>
      <c r="F1" s="236" t="s">
        <v>204</v>
      </c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114"/>
      <c r="V1" s="114"/>
      <c r="W1" s="1"/>
    </row>
    <row r="2" spans="1:68" ht="17" customHeight="1" thickTop="1" x14ac:dyDescent="0.15">
      <c r="B2" s="19"/>
      <c r="C2" s="19"/>
      <c r="D2" s="2"/>
      <c r="E2" s="2"/>
      <c r="F2" s="240" t="s">
        <v>50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2"/>
      <c r="U2" s="19"/>
      <c r="V2" s="19"/>
      <c r="W2" s="19"/>
    </row>
    <row r="3" spans="1:68" s="4" customFormat="1" ht="17" customHeight="1" thickBot="1" x14ac:dyDescent="0.2">
      <c r="E3" s="113"/>
      <c r="F3" s="243" t="s">
        <v>153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  <c r="X3" s="8"/>
      <c r="Y3" s="9"/>
      <c r="Z3" s="9"/>
      <c r="AA3" s="9"/>
      <c r="AB3" s="9"/>
      <c r="AC3" s="9"/>
      <c r="AD3" s="9"/>
      <c r="AE3" s="9"/>
      <c r="AF3" s="9"/>
      <c r="AG3" s="9"/>
      <c r="AH3" s="10"/>
      <c r="AI3" s="10"/>
      <c r="AJ3" s="10"/>
      <c r="AK3" s="9"/>
      <c r="AL3" s="9"/>
      <c r="AM3" s="9"/>
      <c r="AN3" s="9"/>
      <c r="AO3" s="9"/>
      <c r="AP3" s="9"/>
      <c r="AQ3" s="37"/>
      <c r="AR3" s="9"/>
      <c r="AS3" s="37"/>
      <c r="AT3" s="9"/>
      <c r="AU3" s="10"/>
      <c r="AV3" s="10"/>
      <c r="AW3" s="10"/>
      <c r="AX3" s="10"/>
      <c r="AY3" s="10"/>
      <c r="AZ3" s="10"/>
      <c r="BA3" s="10"/>
      <c r="BB3" s="9"/>
      <c r="BC3" s="9"/>
      <c r="BD3" s="9"/>
      <c r="BE3" s="9"/>
      <c r="BF3" s="9"/>
      <c r="BI3" s="9"/>
      <c r="BN3" s="11"/>
    </row>
    <row r="4" spans="1:68" s="4" customFormat="1" ht="8" customHeight="1" thickTop="1" x14ac:dyDescent="0.15">
      <c r="E4" s="113"/>
      <c r="X4" s="8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9"/>
      <c r="AL4" s="9"/>
      <c r="AM4" s="9"/>
      <c r="AN4" s="9"/>
      <c r="AO4" s="9"/>
      <c r="AP4" s="9"/>
      <c r="AQ4" s="37"/>
      <c r="AR4" s="9"/>
      <c r="AS4" s="37"/>
      <c r="AT4" s="9"/>
      <c r="AU4" s="10"/>
      <c r="AV4" s="10"/>
      <c r="AW4" s="10"/>
      <c r="AX4" s="10"/>
      <c r="AY4" s="10"/>
      <c r="AZ4" s="10"/>
      <c r="BA4" s="10"/>
      <c r="BB4" s="9"/>
      <c r="BC4" s="9"/>
      <c r="BD4" s="9"/>
      <c r="BE4" s="9"/>
      <c r="BF4" s="9"/>
      <c r="BI4" s="9"/>
      <c r="BN4" s="11"/>
    </row>
    <row r="5" spans="1:68" s="4" customFormat="1" ht="4" customHeight="1" x14ac:dyDescent="0.15">
      <c r="A5" s="1"/>
      <c r="B5" s="19"/>
      <c r="C5" s="19"/>
      <c r="D5" s="35"/>
      <c r="E5" s="35"/>
      <c r="F5" s="36"/>
      <c r="G5" s="40"/>
      <c r="H5" s="24"/>
      <c r="I5" s="24"/>
      <c r="J5" s="18"/>
      <c r="K5" s="16"/>
      <c r="L5" s="17"/>
      <c r="M5" s="3"/>
      <c r="N5" s="1"/>
      <c r="O5" s="61"/>
      <c r="P5" s="1"/>
      <c r="Q5" s="1"/>
      <c r="R5" s="61"/>
      <c r="S5" s="16"/>
      <c r="T5" s="66"/>
      <c r="U5" s="19"/>
      <c r="V5" s="19"/>
      <c r="W5" s="19"/>
      <c r="X5" s="8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9"/>
      <c r="AL5" s="9"/>
      <c r="AM5" s="9"/>
      <c r="AN5" s="9"/>
      <c r="AO5" s="9"/>
      <c r="AP5" s="9"/>
      <c r="AQ5" s="37"/>
      <c r="AR5" s="9"/>
      <c r="AS5" s="37"/>
      <c r="AT5" s="9"/>
      <c r="AU5" s="10"/>
      <c r="AV5" s="10"/>
      <c r="AW5" s="10"/>
      <c r="AX5" s="10"/>
      <c r="AY5" s="10"/>
      <c r="AZ5" s="10"/>
      <c r="BA5" s="10"/>
      <c r="BB5" s="9"/>
      <c r="BC5" s="9"/>
      <c r="BD5" s="9"/>
      <c r="BE5" s="9"/>
      <c r="BF5" s="9"/>
      <c r="BI5" s="9"/>
      <c r="BN5" s="11"/>
    </row>
    <row r="6" spans="1:68" s="4" customFormat="1" ht="17" thickBot="1" x14ac:dyDescent="0.2">
      <c r="A6" s="1"/>
      <c r="B6" s="19"/>
      <c r="C6" s="19"/>
      <c r="D6" s="19"/>
      <c r="E6" s="19"/>
      <c r="F6" s="19"/>
      <c r="G6" s="41"/>
      <c r="H6" s="19"/>
      <c r="I6" s="71"/>
      <c r="J6" s="19"/>
      <c r="K6" s="254" t="s">
        <v>2</v>
      </c>
      <c r="L6" s="256" t="s">
        <v>56</v>
      </c>
      <c r="M6" s="3"/>
      <c r="N6" s="1"/>
      <c r="O6" s="61"/>
      <c r="P6" s="246" t="s">
        <v>109</v>
      </c>
      <c r="Q6" s="246"/>
      <c r="R6" s="246"/>
      <c r="S6" s="246"/>
      <c r="T6" s="233"/>
      <c r="U6" s="19"/>
      <c r="V6" s="19"/>
      <c r="W6" s="19"/>
      <c r="X6" s="8"/>
      <c r="Y6" s="9"/>
      <c r="Z6" s="9"/>
      <c r="AA6" s="9"/>
      <c r="AB6" s="9"/>
      <c r="AC6" s="9"/>
      <c r="AD6" s="9"/>
      <c r="AE6" s="9"/>
      <c r="AF6" s="9"/>
      <c r="AG6" s="9"/>
      <c r="AH6" s="10"/>
      <c r="AI6" s="10"/>
      <c r="AJ6" s="10"/>
      <c r="AK6" s="9"/>
      <c r="AL6" s="9"/>
      <c r="AM6" s="9"/>
      <c r="AN6" s="9"/>
      <c r="AO6" s="9"/>
      <c r="AP6" s="9"/>
      <c r="AQ6" s="37"/>
      <c r="AR6" s="9"/>
      <c r="AS6" s="37"/>
      <c r="AT6" s="9"/>
      <c r="AU6" s="10"/>
      <c r="AV6" s="10"/>
      <c r="AW6" s="10"/>
      <c r="AX6" s="10"/>
      <c r="AY6" s="10"/>
      <c r="AZ6" s="10"/>
      <c r="BA6" s="10"/>
      <c r="BB6" s="9"/>
      <c r="BC6" s="9"/>
      <c r="BD6" s="9"/>
      <c r="BE6" s="9"/>
      <c r="BF6" s="9"/>
      <c r="BI6" s="9"/>
      <c r="BN6" s="11"/>
    </row>
    <row r="7" spans="1:68" ht="20" customHeight="1" thickBot="1" x14ac:dyDescent="0.2">
      <c r="D7" s="116" t="s">
        <v>7</v>
      </c>
      <c r="E7" s="115"/>
      <c r="F7" s="4"/>
      <c r="G7" s="44"/>
      <c r="K7" s="255"/>
      <c r="L7" s="257"/>
      <c r="M7" s="80"/>
      <c r="N7" s="29"/>
      <c r="P7" s="239" t="s">
        <v>110</v>
      </c>
      <c r="Q7" s="239"/>
      <c r="R7" s="239"/>
      <c r="S7" s="239"/>
      <c r="T7" s="234"/>
    </row>
    <row r="8" spans="1:68" ht="11" customHeight="1" x14ac:dyDescent="0.15">
      <c r="D8" s="247" t="s">
        <v>190</v>
      </c>
      <c r="E8" s="248"/>
      <c r="F8" s="248"/>
      <c r="G8" s="249"/>
      <c r="K8" s="258"/>
      <c r="L8" s="260">
        <f>(43560/($K12/12)*L12)</f>
        <v>39204</v>
      </c>
      <c r="M8" s="262"/>
      <c r="N8" s="29"/>
      <c r="P8" s="239"/>
      <c r="Q8" s="239"/>
      <c r="R8" s="239"/>
      <c r="S8" s="239"/>
      <c r="T8" s="64"/>
    </row>
    <row r="9" spans="1:68" ht="11" customHeight="1" thickBot="1" x14ac:dyDescent="0.2">
      <c r="D9" s="250"/>
      <c r="E9" s="251"/>
      <c r="F9" s="251"/>
      <c r="G9" s="252"/>
      <c r="K9" s="259"/>
      <c r="L9" s="261"/>
      <c r="M9" s="262"/>
      <c r="N9" s="29"/>
      <c r="P9" s="231"/>
      <c r="Q9" s="230" t="s">
        <v>227</v>
      </c>
      <c r="R9" s="231"/>
      <c r="S9" s="231"/>
      <c r="T9" s="6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38"/>
      <c r="AR9" s="19"/>
      <c r="AS9" s="38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</row>
    <row r="10" spans="1:68" ht="13" customHeight="1" x14ac:dyDescent="0.15">
      <c r="D10" s="81"/>
      <c r="E10" s="81"/>
      <c r="F10" s="81"/>
      <c r="G10" s="81"/>
      <c r="K10" s="237" t="s">
        <v>1</v>
      </c>
      <c r="L10" s="237" t="s">
        <v>6</v>
      </c>
      <c r="M10" s="78"/>
      <c r="N10" s="29"/>
      <c r="P10" s="231"/>
      <c r="Q10" s="232" t="s">
        <v>228</v>
      </c>
      <c r="R10" s="231"/>
      <c r="S10" s="231"/>
      <c r="T10" s="64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38"/>
      <c r="AR10" s="19"/>
      <c r="AS10" s="38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</row>
    <row r="11" spans="1:68" ht="13" customHeight="1" thickBot="1" x14ac:dyDescent="0.2">
      <c r="D11" s="81"/>
      <c r="E11" s="81"/>
      <c r="F11" s="76"/>
      <c r="G11" s="77"/>
      <c r="K11" s="238"/>
      <c r="L11" s="238"/>
      <c r="M11" s="78"/>
      <c r="N11" s="79"/>
      <c r="P11" s="253" t="s">
        <v>189</v>
      </c>
      <c r="Q11" s="253"/>
      <c r="R11" s="253"/>
      <c r="S11" s="253"/>
      <c r="T11" s="64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38"/>
      <c r="AR11" s="19"/>
      <c r="AS11" s="38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</row>
    <row r="12" spans="1:68" ht="11" customHeight="1" x14ac:dyDescent="0.2">
      <c r="D12" s="247" t="s">
        <v>48</v>
      </c>
      <c r="E12" s="248"/>
      <c r="F12" s="248"/>
      <c r="G12" s="249"/>
      <c r="K12" s="264">
        <v>40</v>
      </c>
      <c r="L12" s="266">
        <v>3</v>
      </c>
      <c r="M12" s="78"/>
      <c r="N12" s="79"/>
      <c r="P12" s="263" t="s">
        <v>58</v>
      </c>
      <c r="Q12" s="263"/>
      <c r="R12" s="263"/>
      <c r="S12" s="263"/>
      <c r="T12" s="235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38"/>
      <c r="AR12" s="19"/>
      <c r="AS12" s="38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</row>
    <row r="13" spans="1:68" ht="11" customHeight="1" thickBot="1" x14ac:dyDescent="0.2">
      <c r="D13" s="250"/>
      <c r="E13" s="251"/>
      <c r="F13" s="251"/>
      <c r="G13" s="252"/>
      <c r="K13" s="265"/>
      <c r="L13" s="267"/>
      <c r="M13" s="78"/>
      <c r="N13" s="79"/>
      <c r="P13" s="263"/>
      <c r="Q13" s="263"/>
      <c r="R13" s="263"/>
      <c r="S13" s="263"/>
      <c r="T13" s="64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38"/>
      <c r="AR13" s="19"/>
      <c r="AS13" s="38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</row>
    <row r="14" spans="1:68" ht="9" customHeight="1" thickBot="1" x14ac:dyDescent="0.2">
      <c r="D14" s="81"/>
      <c r="E14" s="81"/>
      <c r="F14" s="81"/>
      <c r="G14" s="81"/>
      <c r="H14" s="82"/>
      <c r="I14" s="83"/>
      <c r="J14" s="84"/>
      <c r="K14" s="85"/>
      <c r="L14" s="86"/>
      <c r="M14" s="78"/>
      <c r="N14" s="79"/>
      <c r="P14" s="87"/>
      <c r="Q14" s="87"/>
      <c r="R14" s="87"/>
      <c r="S14" s="87"/>
      <c r="T14" s="64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38"/>
      <c r="AR14" s="19"/>
      <c r="AS14" s="38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</row>
    <row r="15" spans="1:68" ht="20" customHeight="1" thickBot="1" x14ac:dyDescent="0.2">
      <c r="D15" s="116" t="s">
        <v>8</v>
      </c>
      <c r="E15" s="115"/>
      <c r="F15" s="4"/>
      <c r="G15" s="92"/>
      <c r="H15" s="4"/>
      <c r="I15" s="4"/>
      <c r="J15" s="4"/>
      <c r="K15" s="4"/>
      <c r="L15" s="1"/>
      <c r="M15" s="19"/>
      <c r="N15" s="19"/>
      <c r="O15" s="67"/>
      <c r="P15" s="88"/>
      <c r="Q15" s="88"/>
      <c r="R15" s="88"/>
      <c r="S15" s="88"/>
      <c r="T15" s="8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38"/>
      <c r="AR15" s="19"/>
      <c r="AS15" s="38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</row>
    <row r="16" spans="1:68" ht="16" customHeight="1" thickBot="1" x14ac:dyDescent="0.2">
      <c r="D16" s="276" t="s">
        <v>52</v>
      </c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8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38"/>
      <c r="AR16" s="19"/>
      <c r="AS16" s="38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</row>
    <row r="17" spans="2:68" ht="17" customHeight="1" x14ac:dyDescent="0.15">
      <c r="D17" s="224"/>
      <c r="E17" s="93" t="s">
        <v>186</v>
      </c>
      <c r="F17" s="226"/>
      <c r="G17" s="46" t="s">
        <v>31</v>
      </c>
      <c r="H17" s="47" t="s">
        <v>32</v>
      </c>
      <c r="I17" s="48" t="s">
        <v>13</v>
      </c>
      <c r="J17" s="93" t="s">
        <v>186</v>
      </c>
      <c r="K17" s="268" t="s">
        <v>33</v>
      </c>
      <c r="L17" s="269"/>
      <c r="M17" s="270" t="s">
        <v>0</v>
      </c>
      <c r="N17" s="271"/>
      <c r="O17" s="272"/>
      <c r="P17" s="273" t="s">
        <v>147</v>
      </c>
      <c r="Q17" s="274"/>
      <c r="R17" s="275"/>
      <c r="S17" s="279" t="s">
        <v>69</v>
      </c>
      <c r="T17" s="280"/>
      <c r="U17" s="1"/>
      <c r="X17" s="1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8"/>
      <c r="AR17" s="227"/>
      <c r="AS17" s="228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</row>
    <row r="18" spans="2:68" ht="17" customHeight="1" thickBot="1" x14ac:dyDescent="0.2">
      <c r="D18" s="225"/>
      <c r="E18" s="98" t="s">
        <v>187</v>
      </c>
      <c r="F18" s="99" t="s">
        <v>188</v>
      </c>
      <c r="G18" s="100" t="s">
        <v>37</v>
      </c>
      <c r="H18" s="101" t="s">
        <v>38</v>
      </c>
      <c r="I18" s="102" t="s">
        <v>39</v>
      </c>
      <c r="J18" s="98" t="s">
        <v>187</v>
      </c>
      <c r="K18" s="103">
        <v>2019</v>
      </c>
      <c r="L18" s="104">
        <v>2020</v>
      </c>
      <c r="M18" s="105">
        <v>2017</v>
      </c>
      <c r="N18" s="106">
        <v>2018</v>
      </c>
      <c r="O18" s="107" t="s">
        <v>45</v>
      </c>
      <c r="P18" s="108">
        <v>2019</v>
      </c>
      <c r="Q18" s="109">
        <v>2020</v>
      </c>
      <c r="R18" s="110" t="s">
        <v>45</v>
      </c>
      <c r="S18" s="111" t="s">
        <v>40</v>
      </c>
      <c r="T18" s="112" t="s">
        <v>45</v>
      </c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</row>
    <row r="19" spans="2:68" s="121" customFormat="1" ht="18" customHeight="1" thickTop="1" x14ac:dyDescent="0.2">
      <c r="B19" s="122"/>
      <c r="C19" s="122"/>
      <c r="D19" s="183" t="s">
        <v>53</v>
      </c>
      <c r="E19" s="184" t="str">
        <f>VLOOKUP($F19,$F$34:$T$163,5)</f>
        <v>CONV</v>
      </c>
      <c r="F19" s="185" t="s">
        <v>128</v>
      </c>
      <c r="G19" s="159">
        <f>VLOOKUP($F19,$F$34:$R$163,2)</f>
        <v>39204</v>
      </c>
      <c r="H19" s="160">
        <f>VLOOKUP($F19,$F$34:$R$163,3)</f>
        <v>40</v>
      </c>
      <c r="I19" s="186">
        <f>VLOOKUP($F19,$F$34:$R$163,4)</f>
        <v>3</v>
      </c>
      <c r="J19" s="162" t="str">
        <f>VLOOKUP($F19,$F$34:$T$163,5)</f>
        <v>CONV</v>
      </c>
      <c r="K19" s="162">
        <f>VLOOKUP($F19,$F$34:$T$163,6)</f>
        <v>23.202367346938775</v>
      </c>
      <c r="L19" s="163">
        <f>VLOOKUP($F19,$F$34:$T$163,7)</f>
        <v>23.202367346938775</v>
      </c>
      <c r="M19" s="187">
        <f>VLOOKUP($F19,$F$34:$T$163,8)</f>
        <v>23.202367346938775</v>
      </c>
      <c r="N19" s="188">
        <f>VLOOKUP($F19,$F$34:$T$163,9)</f>
        <v>23.202367346938775</v>
      </c>
      <c r="O19" s="166">
        <f>VLOOKUP($F19,$F$34:$T$163,10)</f>
        <v>0</v>
      </c>
      <c r="P19" s="189">
        <f>VLOOKUP($F19,$F$34:$T$163,11)</f>
        <v>0.59183673469387754</v>
      </c>
      <c r="Q19" s="190">
        <f>VLOOKUP($F19,$F$34:$T$163,12)</f>
        <v>0.59183673469387754</v>
      </c>
      <c r="R19" s="191" t="str">
        <f>VLOOKUP($F19,$F$34:$T$163,13)</f>
        <v/>
      </c>
      <c r="S19" s="192">
        <f>VLOOKUP($F19,$F$34:$T$163,14)</f>
        <v>0</v>
      </c>
      <c r="T19" s="193">
        <f>VLOOKUP($F19,$F$34:$T$163,15)</f>
        <v>0</v>
      </c>
      <c r="U19" s="138"/>
      <c r="V19" s="122"/>
      <c r="W19" s="122"/>
      <c r="X19" s="138"/>
      <c r="Y19" s="194"/>
      <c r="Z19" s="194"/>
      <c r="AA19" s="194"/>
      <c r="AB19" s="194"/>
      <c r="AC19" s="194"/>
      <c r="AD19" s="194"/>
      <c r="AE19" s="194"/>
      <c r="AF19" s="194"/>
      <c r="AG19" s="194"/>
      <c r="AH19" s="195"/>
      <c r="AI19" s="195"/>
      <c r="AJ19" s="195"/>
      <c r="AK19" s="194"/>
      <c r="AL19" s="194"/>
      <c r="AM19" s="194"/>
      <c r="AN19" s="194"/>
      <c r="AO19" s="194"/>
      <c r="AP19" s="194"/>
      <c r="AQ19" s="196"/>
      <c r="AR19" s="194"/>
      <c r="AS19" s="196"/>
      <c r="AT19" s="194"/>
      <c r="AU19" s="195"/>
      <c r="AV19" s="195"/>
      <c r="AW19" s="195"/>
      <c r="AX19" s="195"/>
      <c r="AY19" s="195"/>
      <c r="AZ19" s="195"/>
      <c r="BA19" s="195"/>
      <c r="BB19" s="194"/>
      <c r="BC19" s="194"/>
      <c r="BD19" s="194"/>
      <c r="BE19" s="194"/>
      <c r="BF19" s="194"/>
      <c r="BI19" s="194"/>
      <c r="BN19" s="154"/>
    </row>
    <row r="20" spans="2:68" s="121" customFormat="1" ht="18" customHeight="1" x14ac:dyDescent="0.2">
      <c r="B20" s="122"/>
      <c r="C20" s="122"/>
      <c r="D20" s="183" t="s">
        <v>54</v>
      </c>
      <c r="E20" s="184" t="str">
        <f>VLOOKUP($F20,$F$34:$T$163,5)</f>
        <v>CONV</v>
      </c>
      <c r="F20" s="197" t="s">
        <v>107</v>
      </c>
      <c r="G20" s="198">
        <f>VLOOKUP($F20,$F$34:$R$163,2)</f>
        <v>39204</v>
      </c>
      <c r="H20" s="199">
        <f>VLOOKUP($F20,$F$34:$R$163,3)</f>
        <v>40</v>
      </c>
      <c r="I20" s="200">
        <f>VLOOKUP($F20,$F$34:$R$163,4)</f>
        <v>3</v>
      </c>
      <c r="J20" s="162" t="str">
        <f>VLOOKUP($F20,$F$34:$T$163,5)</f>
        <v>CONV</v>
      </c>
      <c r="K20" s="201">
        <f>VLOOKUP($F20,$F$34:$T$163,6)</f>
        <v>10.193040000000002</v>
      </c>
      <c r="L20" s="202">
        <f>VLOOKUP($F20,$F$34:$T$163,7)</f>
        <v>10.193040000000002</v>
      </c>
      <c r="M20" s="203">
        <f>VLOOKUP($F20,$F$34:$T$163,8)</f>
        <v>10.193040000000002</v>
      </c>
      <c r="N20" s="204">
        <f>VLOOKUP($F20,$F$34:$T$163,9)</f>
        <v>10.193040000000002</v>
      </c>
      <c r="O20" s="169">
        <f>VLOOKUP($F20,$F$34:$T$163,10)</f>
        <v>0</v>
      </c>
      <c r="P20" s="205">
        <f>VLOOKUP($F20,$F$34:$T$163,11)</f>
        <v>0.25999999999999995</v>
      </c>
      <c r="Q20" s="206">
        <f>VLOOKUP($F20,$F$34:$T$163,12)</f>
        <v>0.25999999999999995</v>
      </c>
      <c r="R20" s="207" t="str">
        <f>VLOOKUP($F20,$F$34:$T$163,13)</f>
        <v/>
      </c>
      <c r="S20" s="170">
        <f>VLOOKUP($F20,$F$34:$T$163,14)</f>
        <v>0</v>
      </c>
      <c r="T20" s="171">
        <f>VLOOKUP($F20,$F$34:$T$163,15)</f>
        <v>0</v>
      </c>
      <c r="U20" s="138"/>
      <c r="V20" s="122"/>
      <c r="W20" s="122"/>
      <c r="X20" s="138"/>
      <c r="Y20" s="194"/>
      <c r="Z20" s="194"/>
      <c r="AA20" s="194"/>
      <c r="AB20" s="194"/>
      <c r="AC20" s="194"/>
      <c r="AD20" s="194"/>
      <c r="AE20" s="194"/>
      <c r="AF20" s="194"/>
      <c r="AG20" s="194"/>
      <c r="AH20" s="195"/>
      <c r="AI20" s="195"/>
      <c r="AJ20" s="195"/>
      <c r="AK20" s="194"/>
      <c r="AL20" s="194"/>
      <c r="AM20" s="194"/>
      <c r="AN20" s="194"/>
      <c r="AO20" s="194"/>
      <c r="AP20" s="194"/>
      <c r="AQ20" s="196"/>
      <c r="AR20" s="194"/>
      <c r="AS20" s="196"/>
      <c r="AT20" s="194"/>
      <c r="AU20" s="195"/>
      <c r="AV20" s="195"/>
      <c r="AW20" s="195"/>
      <c r="AX20" s="195"/>
      <c r="AY20" s="195"/>
      <c r="AZ20" s="195"/>
      <c r="BA20" s="195"/>
      <c r="BB20" s="194"/>
      <c r="BC20" s="194"/>
      <c r="BD20" s="194"/>
      <c r="BE20" s="194"/>
      <c r="BF20" s="194"/>
      <c r="BI20" s="194"/>
      <c r="BN20" s="154"/>
    </row>
    <row r="21" spans="2:68" s="121" customFormat="1" ht="18" customHeight="1" x14ac:dyDescent="0.2">
      <c r="B21" s="122"/>
      <c r="C21" s="122"/>
      <c r="D21" s="183" t="s">
        <v>34</v>
      </c>
      <c r="E21" s="184" t="str">
        <f>VLOOKUP($F21,$F$34:$T$163,5)</f>
        <v>B2XF</v>
      </c>
      <c r="F21" s="197" t="s">
        <v>105</v>
      </c>
      <c r="G21" s="198">
        <f>VLOOKUP($F21,$F$34:$R$163,2)</f>
        <v>39204</v>
      </c>
      <c r="H21" s="199">
        <f>VLOOKUP($F21,$F$34:$R$163,3)</f>
        <v>40</v>
      </c>
      <c r="I21" s="200">
        <f>VLOOKUP($F21,$F$34:$R$163,4)</f>
        <v>3</v>
      </c>
      <c r="J21" s="162" t="str">
        <f>VLOOKUP($F21,$F$34:$T$163,5)</f>
        <v>B2XF</v>
      </c>
      <c r="K21" s="201">
        <f>VLOOKUP($F21,$F$34:$T$163,6)</f>
        <v>68.007008347826087</v>
      </c>
      <c r="L21" s="202">
        <f>VLOOKUP($F21,$F$34:$T$163,7)</f>
        <v>66.47634782608695</v>
      </c>
      <c r="M21" s="203">
        <f>VLOOKUP($F21,$F$34:$T$163,8)</f>
        <v>68.007008347826087</v>
      </c>
      <c r="N21" s="204">
        <f>VLOOKUP($F21,$F$34:$T$163,9)</f>
        <v>66.47634782608695</v>
      </c>
      <c r="O21" s="169">
        <f>VLOOKUP($F21,$F$34:$T$163,10)</f>
        <v>-2.250739385432865E-2</v>
      </c>
      <c r="P21" s="205">
        <f>VLOOKUP($F21,$F$34:$T$163,11)</f>
        <v>1.734695652173913</v>
      </c>
      <c r="Q21" s="206">
        <f>VLOOKUP($F21,$F$34:$T$163,12)</f>
        <v>1.6956521739130435</v>
      </c>
      <c r="R21" s="207" t="str">
        <f>VLOOKUP($F21,$F$34:$T$163,13)</f>
        <v/>
      </c>
      <c r="S21" s="170">
        <f>VLOOKUP($F21,$F$34:$T$163,14)</f>
        <v>-1.5306605217391365</v>
      </c>
      <c r="T21" s="171">
        <f>VLOOKUP($F21,$F$34:$T$163,15)</f>
        <v>-2.2507393854328626E-2</v>
      </c>
      <c r="U21" s="138"/>
      <c r="V21" s="122"/>
      <c r="W21" s="122"/>
      <c r="X21" s="138"/>
      <c r="Y21" s="194"/>
      <c r="Z21" s="194"/>
      <c r="AA21" s="194"/>
      <c r="AB21" s="194"/>
      <c r="AC21" s="194"/>
      <c r="AD21" s="194"/>
      <c r="AE21" s="194"/>
      <c r="AF21" s="194"/>
      <c r="AG21" s="194"/>
      <c r="AH21" s="195"/>
      <c r="AI21" s="195"/>
      <c r="AJ21" s="195"/>
      <c r="AK21" s="194"/>
      <c r="AL21" s="194"/>
      <c r="AM21" s="194"/>
      <c r="AN21" s="194"/>
      <c r="AO21" s="194"/>
      <c r="AP21" s="194"/>
      <c r="AQ21" s="196"/>
      <c r="AR21" s="194"/>
      <c r="AS21" s="196"/>
      <c r="AT21" s="194"/>
      <c r="AU21" s="195"/>
      <c r="AV21" s="195"/>
      <c r="AW21" s="195"/>
      <c r="AX21" s="195"/>
      <c r="AY21" s="195"/>
      <c r="AZ21" s="195"/>
      <c r="BA21" s="195"/>
      <c r="BB21" s="194"/>
      <c r="BC21" s="194"/>
      <c r="BD21" s="194"/>
      <c r="BE21" s="194"/>
      <c r="BF21" s="194"/>
      <c r="BI21" s="194"/>
      <c r="BN21" s="154"/>
    </row>
    <row r="22" spans="2:68" s="121" customFormat="1" ht="18" customHeight="1" x14ac:dyDescent="0.2">
      <c r="B22" s="122"/>
      <c r="C22" s="122"/>
      <c r="D22" s="208" t="s">
        <v>35</v>
      </c>
      <c r="E22" s="184" t="str">
        <f>VLOOKUP($F22,$F$34:$T$163,5)</f>
        <v>B3XF</v>
      </c>
      <c r="F22" s="197" t="s">
        <v>159</v>
      </c>
      <c r="G22" s="198">
        <f>VLOOKUP($F22,$F$34:$R$163,2)</f>
        <v>39204</v>
      </c>
      <c r="H22" s="199">
        <f>VLOOKUP($F22,$F$34:$R$163,3)</f>
        <v>40</v>
      </c>
      <c r="I22" s="200">
        <f>VLOOKUP($F22,$F$34:$R$163,4)</f>
        <v>3</v>
      </c>
      <c r="J22" s="162" t="str">
        <f>VLOOKUP($F22,$F$34:$T$163,5)</f>
        <v>B3XF</v>
      </c>
      <c r="K22" s="201">
        <f>VLOOKUP($F22,$F$34:$T$163,6)</f>
        <v>79.823699999999988</v>
      </c>
      <c r="L22" s="202">
        <f>VLOOKUP($F22,$F$34:$T$163,7)</f>
        <v>79.823699999999988</v>
      </c>
      <c r="M22" s="203">
        <f>VLOOKUP($F22,$F$34:$T$163,8)</f>
        <v>79.823699999999988</v>
      </c>
      <c r="N22" s="204">
        <f>VLOOKUP($F22,$F$34:$T$163,9)</f>
        <v>79.823699999999988</v>
      </c>
      <c r="O22" s="169">
        <f>VLOOKUP($F22,$F$34:$T$163,10)</f>
        <v>0</v>
      </c>
      <c r="P22" s="205">
        <f>VLOOKUP($F22,$F$34:$T$163,11)</f>
        <v>2.036111111111111</v>
      </c>
      <c r="Q22" s="206">
        <f>VLOOKUP($F22,$F$34:$T$163,12)</f>
        <v>2.036111111111111</v>
      </c>
      <c r="R22" s="207" t="str">
        <f>VLOOKUP($F22,$F$34:$T$163,13)</f>
        <v/>
      </c>
      <c r="S22" s="170">
        <f>VLOOKUP($F22,$F$34:$T$163,14)</f>
        <v>0</v>
      </c>
      <c r="T22" s="171">
        <f>VLOOKUP($F22,$F$34:$T$163,15)</f>
        <v>0</v>
      </c>
      <c r="U22" s="138"/>
      <c r="V22" s="122"/>
      <c r="W22" s="122"/>
      <c r="X22" s="138"/>
      <c r="Y22" s="194"/>
      <c r="Z22" s="194"/>
      <c r="AA22" s="194"/>
      <c r="AB22" s="194"/>
      <c r="AC22" s="194"/>
      <c r="AD22" s="194"/>
      <c r="AE22" s="194"/>
      <c r="AF22" s="194"/>
      <c r="AG22" s="194"/>
      <c r="AH22" s="195"/>
      <c r="AI22" s="195"/>
      <c r="AJ22" s="195"/>
      <c r="AK22" s="194"/>
      <c r="AL22" s="194"/>
      <c r="AM22" s="194"/>
      <c r="AN22" s="194"/>
      <c r="AO22" s="194"/>
      <c r="AP22" s="194"/>
      <c r="AQ22" s="196"/>
      <c r="AR22" s="194"/>
      <c r="AS22" s="196"/>
      <c r="AT22" s="194"/>
      <c r="AU22" s="195"/>
      <c r="AV22" s="195"/>
      <c r="AW22" s="195"/>
      <c r="AX22" s="195"/>
      <c r="AY22" s="195"/>
      <c r="AZ22" s="195"/>
      <c r="BA22" s="195"/>
      <c r="BB22" s="194"/>
      <c r="BC22" s="194"/>
      <c r="BD22" s="194"/>
      <c r="BE22" s="194"/>
      <c r="BF22" s="194"/>
      <c r="BI22" s="194"/>
      <c r="BN22" s="154"/>
    </row>
    <row r="23" spans="2:68" s="121" customFormat="1" ht="18" customHeight="1" x14ac:dyDescent="0.2">
      <c r="B23" s="122"/>
      <c r="C23" s="122"/>
      <c r="D23" s="209" t="s">
        <v>55</v>
      </c>
      <c r="E23" s="184" t="str">
        <f>VLOOKUP($F23,$F$34:$T$163,5)</f>
        <v>B2XF</v>
      </c>
      <c r="F23" s="197" t="s">
        <v>83</v>
      </c>
      <c r="G23" s="198">
        <f>VLOOKUP($F23,$F$34:$R$163,2)</f>
        <v>39204</v>
      </c>
      <c r="H23" s="199">
        <f>VLOOKUP($F23,$F$34:$R$163,3)</f>
        <v>40</v>
      </c>
      <c r="I23" s="200">
        <f>VLOOKUP($F23,$F$34:$R$163,4)</f>
        <v>3</v>
      </c>
      <c r="J23" s="162" t="str">
        <f>VLOOKUP($F23,$F$34:$T$163,5)</f>
        <v>B2XF</v>
      </c>
      <c r="K23" s="201">
        <f>VLOOKUP($F23,$F$34:$T$163,6)</f>
        <v>69.360398608695647</v>
      </c>
      <c r="L23" s="202">
        <f>VLOOKUP($F23,$F$34:$T$163,7)</f>
        <v>69.360398608695647</v>
      </c>
      <c r="M23" s="203">
        <f>VLOOKUP($F23,$F$34:$T$163,8)</f>
        <v>69.360398608695647</v>
      </c>
      <c r="N23" s="204">
        <f>VLOOKUP($F23,$F$34:$T$163,9)</f>
        <v>69.360398608695647</v>
      </c>
      <c r="O23" s="169">
        <f>VLOOKUP($F23,$F$34:$T$163,10)</f>
        <v>0</v>
      </c>
      <c r="P23" s="205">
        <f>VLOOKUP($F23,$F$34:$T$163,11)</f>
        <v>1.7692173913043479</v>
      </c>
      <c r="Q23" s="206">
        <f>VLOOKUP($F23,$F$34:$T$163,12)</f>
        <v>1.7692173913043479</v>
      </c>
      <c r="R23" s="207" t="str">
        <f>VLOOKUP($F23,$F$34:$T$163,13)</f>
        <v/>
      </c>
      <c r="S23" s="170">
        <f>VLOOKUP($F23,$F$34:$T$163,14)</f>
        <v>0</v>
      </c>
      <c r="T23" s="171">
        <f>VLOOKUP($F23,$F$34:$T$163,15)</f>
        <v>0</v>
      </c>
      <c r="U23" s="138"/>
      <c r="V23" s="122"/>
      <c r="W23" s="122"/>
      <c r="X23" s="138"/>
      <c r="Y23" s="194"/>
      <c r="Z23" s="194"/>
      <c r="AA23" s="194"/>
      <c r="AB23" s="194"/>
      <c r="AC23" s="194"/>
      <c r="AD23" s="194"/>
      <c r="AE23" s="194"/>
      <c r="AF23" s="194"/>
      <c r="AG23" s="194"/>
      <c r="AH23" s="195"/>
      <c r="AI23" s="195"/>
      <c r="AJ23" s="195"/>
      <c r="AK23" s="194"/>
      <c r="AL23" s="194"/>
      <c r="AM23" s="194"/>
      <c r="AN23" s="194"/>
      <c r="AO23" s="194"/>
      <c r="AP23" s="194"/>
      <c r="AQ23" s="196"/>
      <c r="AR23" s="194"/>
      <c r="AS23" s="196"/>
      <c r="AT23" s="194"/>
      <c r="AU23" s="195"/>
      <c r="AV23" s="195"/>
      <c r="AW23" s="195"/>
      <c r="AX23" s="195"/>
      <c r="AY23" s="195"/>
      <c r="AZ23" s="195"/>
      <c r="BA23" s="195"/>
      <c r="BB23" s="194"/>
      <c r="BC23" s="194"/>
      <c r="BD23" s="194"/>
      <c r="BE23" s="194"/>
      <c r="BF23" s="194"/>
      <c r="BI23" s="194"/>
      <c r="BN23" s="154"/>
    </row>
    <row r="24" spans="2:68" s="121" customFormat="1" ht="18" customHeight="1" x14ac:dyDescent="0.2">
      <c r="B24" s="122"/>
      <c r="C24" s="122"/>
      <c r="D24" s="209" t="s">
        <v>21</v>
      </c>
      <c r="E24" s="184" t="str">
        <f>VLOOKUP($F24,$F$34:$T$163,5)</f>
        <v>GL</v>
      </c>
      <c r="F24" s="197" t="s">
        <v>75</v>
      </c>
      <c r="G24" s="198">
        <f>VLOOKUP($F24,$F$34:$R$163,2)</f>
        <v>39204</v>
      </c>
      <c r="H24" s="199">
        <f>VLOOKUP($F24,$F$34:$R$163,3)</f>
        <v>40</v>
      </c>
      <c r="I24" s="200">
        <f>VLOOKUP($F24,$F$34:$R$163,4)</f>
        <v>3</v>
      </c>
      <c r="J24" s="162" t="str">
        <f>VLOOKUP($F24,$F$34:$T$163,5)</f>
        <v>GL</v>
      </c>
      <c r="K24" s="201">
        <f>VLOOKUP($F24,$F$34:$T$163,6)</f>
        <v>44.55</v>
      </c>
      <c r="L24" s="202">
        <f>VLOOKUP($F24,$F$34:$T$163,7)</f>
        <v>44.55</v>
      </c>
      <c r="M24" s="203">
        <f>VLOOKUP($F24,$F$34:$T$163,8)</f>
        <v>44.55</v>
      </c>
      <c r="N24" s="204">
        <f>VLOOKUP($F24,$F$34:$T$163,9)</f>
        <v>44.55</v>
      </c>
      <c r="O24" s="169">
        <f>VLOOKUP($F24,$F$34:$T$163,10)</f>
        <v>0</v>
      </c>
      <c r="P24" s="205">
        <f>VLOOKUP($F24,$F$34:$T$163,11)</f>
        <v>1.1363636363636362</v>
      </c>
      <c r="Q24" s="206">
        <f>VLOOKUP($F24,$F$34:$T$163,12)</f>
        <v>1.1363636363636362</v>
      </c>
      <c r="R24" s="207" t="str">
        <f>VLOOKUP($F24,$F$34:$T$163,13)</f>
        <v/>
      </c>
      <c r="S24" s="170">
        <f>VLOOKUP($F24,$F$34:$T$163,14)</f>
        <v>0</v>
      </c>
      <c r="T24" s="171">
        <f>VLOOKUP($F24,$F$34:$T$163,15)</f>
        <v>0</v>
      </c>
      <c r="U24" s="138"/>
      <c r="V24" s="122"/>
      <c r="W24" s="122"/>
      <c r="X24" s="138"/>
      <c r="Y24" s="194"/>
      <c r="Z24" s="194"/>
      <c r="AA24" s="194"/>
      <c r="AB24" s="194"/>
      <c r="AC24" s="194"/>
      <c r="AD24" s="194"/>
      <c r="AE24" s="194"/>
      <c r="AF24" s="194"/>
      <c r="AG24" s="194"/>
      <c r="AH24" s="195"/>
      <c r="AI24" s="195"/>
      <c r="AJ24" s="195"/>
      <c r="AK24" s="194"/>
      <c r="AL24" s="194"/>
      <c r="AM24" s="194"/>
      <c r="AN24" s="194"/>
      <c r="AO24" s="194"/>
      <c r="AP24" s="194"/>
      <c r="AQ24" s="196"/>
      <c r="AR24" s="194"/>
      <c r="AS24" s="196"/>
      <c r="AT24" s="194"/>
      <c r="AU24" s="195"/>
      <c r="AV24" s="195"/>
      <c r="AW24" s="195"/>
      <c r="AX24" s="195"/>
      <c r="AY24" s="195"/>
      <c r="AZ24" s="195"/>
      <c r="BA24" s="195"/>
      <c r="BB24" s="194"/>
      <c r="BC24" s="194"/>
      <c r="BD24" s="194"/>
      <c r="BE24" s="194"/>
      <c r="BF24" s="194"/>
      <c r="BI24" s="194"/>
      <c r="BN24" s="154"/>
    </row>
    <row r="25" spans="2:68" s="121" customFormat="1" ht="18" customHeight="1" x14ac:dyDescent="0.2">
      <c r="B25" s="122"/>
      <c r="C25" s="122"/>
      <c r="D25" s="209" t="s">
        <v>42</v>
      </c>
      <c r="E25" s="184" t="str">
        <f>VLOOKUP($F25,$F$34:$T$163,5)</f>
        <v>B3XF</v>
      </c>
      <c r="F25" s="197" t="s">
        <v>193</v>
      </c>
      <c r="G25" s="198">
        <f>VLOOKUP($F25,$F$34:$R$163,2)</f>
        <v>39204</v>
      </c>
      <c r="H25" s="199">
        <f>VLOOKUP($F25,$F$34:$R$163,3)</f>
        <v>40</v>
      </c>
      <c r="I25" s="200">
        <f>VLOOKUP($F25,$F$34:$R$163,4)</f>
        <v>3</v>
      </c>
      <c r="J25" s="162" t="str">
        <f>VLOOKUP($F25,$F$34:$T$163,5)</f>
        <v>B3XF</v>
      </c>
      <c r="K25" s="201">
        <f>VLOOKUP($F25,$F$34:$T$163,6)</f>
        <v>75.160886086956523</v>
      </c>
      <c r="L25" s="202">
        <f>VLOOKUP($F25,$F$34:$T$163,7)</f>
        <v>63.058781739130431</v>
      </c>
      <c r="M25" s="203">
        <f>VLOOKUP($F25,$F$34:$T$163,8)</f>
        <v>75.160886086956523</v>
      </c>
      <c r="N25" s="204">
        <f>VLOOKUP($F25,$F$34:$T$163,9)</f>
        <v>63.058781739130431</v>
      </c>
      <c r="O25" s="169">
        <f>VLOOKUP($F25,$F$34:$T$163,10)</f>
        <v>-0.1610159882072798</v>
      </c>
      <c r="P25" s="205">
        <f>VLOOKUP($F25,$F$34:$T$163,11)</f>
        <v>1.9171739130434782</v>
      </c>
      <c r="Q25" s="206">
        <f>VLOOKUP($F25,$F$34:$T$163,12)</f>
        <v>1.6084782608695651</v>
      </c>
      <c r="R25" s="207" t="str">
        <f>VLOOKUP($F25,$F$34:$T$163,13)</f>
        <v/>
      </c>
      <c r="S25" s="170">
        <f>VLOOKUP($F25,$F$34:$T$163,14)</f>
        <v>-12.102104347826092</v>
      </c>
      <c r="T25" s="171">
        <f>VLOOKUP($F25,$F$34:$T$163,15)</f>
        <v>-0.1610159882072798</v>
      </c>
      <c r="U25" s="138"/>
      <c r="V25" s="122"/>
      <c r="W25" s="122"/>
      <c r="X25" s="138"/>
      <c r="Y25" s="194"/>
      <c r="Z25" s="194"/>
      <c r="AA25" s="194"/>
      <c r="AB25" s="194"/>
      <c r="AC25" s="194"/>
      <c r="AD25" s="194"/>
      <c r="AE25" s="194"/>
      <c r="AF25" s="194"/>
      <c r="AG25" s="194"/>
      <c r="AH25" s="195"/>
      <c r="AI25" s="195"/>
      <c r="AJ25" s="195"/>
      <c r="AK25" s="194"/>
      <c r="AL25" s="194"/>
      <c r="AM25" s="194"/>
      <c r="AN25" s="194"/>
      <c r="AO25" s="194"/>
      <c r="AP25" s="194"/>
      <c r="AQ25" s="196"/>
      <c r="AR25" s="194"/>
      <c r="AS25" s="196"/>
      <c r="AT25" s="194"/>
      <c r="AU25" s="195"/>
      <c r="AV25" s="195"/>
      <c r="AW25" s="195"/>
      <c r="AX25" s="195"/>
      <c r="AY25" s="195"/>
      <c r="AZ25" s="195"/>
      <c r="BA25" s="195"/>
      <c r="BB25" s="194"/>
      <c r="BC25" s="194"/>
      <c r="BD25" s="194"/>
      <c r="BE25" s="194"/>
      <c r="BF25" s="194"/>
      <c r="BI25" s="194"/>
      <c r="BN25" s="154"/>
    </row>
    <row r="26" spans="2:68" s="121" customFormat="1" ht="18" customHeight="1" x14ac:dyDescent="0.2">
      <c r="B26" s="122"/>
      <c r="C26" s="122"/>
      <c r="D26" s="209" t="s">
        <v>43</v>
      </c>
      <c r="E26" s="184" t="str">
        <f>VLOOKUP($F26,$F$34:$T$163,5)</f>
        <v>W3FE</v>
      </c>
      <c r="F26" s="197" t="s">
        <v>144</v>
      </c>
      <c r="G26" s="198">
        <f>VLOOKUP($F26,$F$34:$R$163,2)</f>
        <v>39204</v>
      </c>
      <c r="H26" s="199">
        <f>VLOOKUP($F26,$F$34:$R$163,3)</f>
        <v>40</v>
      </c>
      <c r="I26" s="200">
        <f>VLOOKUP($F26,$F$34:$R$163,4)</f>
        <v>3</v>
      </c>
      <c r="J26" s="162" t="str">
        <f>VLOOKUP($F26,$F$34:$T$163,5)</f>
        <v>W3FE</v>
      </c>
      <c r="K26" s="201">
        <f>VLOOKUP($F26,$F$34:$T$163,6)</f>
        <v>63.058781739130431</v>
      </c>
      <c r="L26" s="202">
        <f>VLOOKUP($F26,$F$34:$T$163,7)</f>
        <v>58.967929565217389</v>
      </c>
      <c r="M26" s="203">
        <f>VLOOKUP($F26,$F$34:$T$163,8)</f>
        <v>63.058781739130431</v>
      </c>
      <c r="N26" s="204">
        <f>VLOOKUP($F26,$F$34:$T$163,9)</f>
        <v>58.967929565217389</v>
      </c>
      <c r="O26" s="169">
        <f>VLOOKUP($F26,$F$34:$T$163,10)</f>
        <v>-6.4873631571834012E-2</v>
      </c>
      <c r="P26" s="205">
        <f>VLOOKUP($F26,$F$34:$T$163,11)</f>
        <v>1.6084782608695651</v>
      </c>
      <c r="Q26" s="206">
        <f>VLOOKUP($F26,$F$34:$T$163,12)</f>
        <v>1.5041304347826085</v>
      </c>
      <c r="R26" s="207" t="str">
        <f>VLOOKUP($F26,$F$34:$T$163,13)</f>
        <v/>
      </c>
      <c r="S26" s="170">
        <f>VLOOKUP($F26,$F$34:$T$163,14)</f>
        <v>-4.0908521739130421</v>
      </c>
      <c r="T26" s="171">
        <f>VLOOKUP($F26,$F$34:$T$163,15)</f>
        <v>-6.4873631571834012E-2</v>
      </c>
      <c r="U26" s="138"/>
      <c r="V26" s="122"/>
      <c r="W26" s="122"/>
      <c r="X26" s="138"/>
      <c r="Y26" s="194"/>
      <c r="Z26" s="194"/>
      <c r="AA26" s="194"/>
      <c r="AB26" s="194"/>
      <c r="AC26" s="194"/>
      <c r="AD26" s="194"/>
      <c r="AE26" s="194"/>
      <c r="AF26" s="194"/>
      <c r="AG26" s="194"/>
      <c r="AH26" s="195"/>
      <c r="AI26" s="195"/>
      <c r="AJ26" s="195"/>
      <c r="AK26" s="194"/>
      <c r="AL26" s="194"/>
      <c r="AM26" s="194"/>
      <c r="AN26" s="194"/>
      <c r="AO26" s="194"/>
      <c r="AP26" s="194"/>
      <c r="AQ26" s="196"/>
      <c r="AR26" s="194"/>
      <c r="AS26" s="196"/>
      <c r="AT26" s="194"/>
      <c r="AU26" s="195"/>
      <c r="AV26" s="195"/>
      <c r="AW26" s="195"/>
      <c r="AX26" s="195"/>
      <c r="AY26" s="195"/>
      <c r="AZ26" s="195"/>
      <c r="BA26" s="195"/>
      <c r="BB26" s="194"/>
      <c r="BC26" s="194"/>
      <c r="BD26" s="194"/>
      <c r="BE26" s="194"/>
      <c r="BF26" s="194"/>
      <c r="BI26" s="194"/>
      <c r="BN26" s="154"/>
    </row>
    <row r="27" spans="2:68" s="121" customFormat="1" ht="18" customHeight="1" thickBot="1" x14ac:dyDescent="0.25">
      <c r="B27" s="122"/>
      <c r="C27" s="122"/>
      <c r="D27" s="210" t="s">
        <v>44</v>
      </c>
      <c r="E27" s="211" t="str">
        <f>VLOOKUP($F27,$F$34:$T$163,5)</f>
        <v>GL B2</v>
      </c>
      <c r="F27" s="212" t="s">
        <v>74</v>
      </c>
      <c r="G27" s="213">
        <f>VLOOKUP($F27,$F$34:$R$163,2)</f>
        <v>39204</v>
      </c>
      <c r="H27" s="199">
        <f>VLOOKUP($F27,$F$34:$R$163,3)</f>
        <v>40</v>
      </c>
      <c r="I27" s="200">
        <f>VLOOKUP($F27,$F$34:$R$163,4)</f>
        <v>3</v>
      </c>
      <c r="J27" s="162" t="str">
        <f>VLOOKUP($F27,$F$34:$T$163,5)</f>
        <v>GL B2</v>
      </c>
      <c r="K27" s="214">
        <f>VLOOKUP($F27,$F$34:$T$163,6)</f>
        <v>53.46</v>
      </c>
      <c r="L27" s="215">
        <f>VLOOKUP($F27,$F$34:$T$163,7)</f>
        <v>53.46</v>
      </c>
      <c r="M27" s="216">
        <f>VLOOKUP($F27,$F$34:$T$163,8)</f>
        <v>53.46</v>
      </c>
      <c r="N27" s="217">
        <f>VLOOKUP($F27,$F$34:$T$163,9)</f>
        <v>53.46</v>
      </c>
      <c r="O27" s="218">
        <f>VLOOKUP($F27,$F$34:$T$163,10)</f>
        <v>0</v>
      </c>
      <c r="P27" s="219">
        <f>VLOOKUP($F27,$F$34:$T$163,11)</f>
        <v>1.3636363636363638</v>
      </c>
      <c r="Q27" s="220">
        <f>VLOOKUP($F27,$F$34:$T$163,12)</f>
        <v>1.3636363636363638</v>
      </c>
      <c r="R27" s="221" t="str">
        <f>VLOOKUP($F27,$F$34:$T$163,13)</f>
        <v/>
      </c>
      <c r="S27" s="222">
        <f>VLOOKUP($F27,$F$34:$T$163,14)</f>
        <v>0</v>
      </c>
      <c r="T27" s="223">
        <f>VLOOKUP($F27,$F$34:$T$163,15)</f>
        <v>0</v>
      </c>
      <c r="U27" s="138"/>
      <c r="V27" s="122"/>
      <c r="W27" s="122"/>
      <c r="X27" s="138"/>
      <c r="Y27" s="194"/>
      <c r="Z27" s="194"/>
      <c r="AA27" s="194"/>
      <c r="AB27" s="194"/>
      <c r="AC27" s="194"/>
      <c r="AD27" s="194"/>
      <c r="AE27" s="194"/>
      <c r="AF27" s="194"/>
      <c r="AG27" s="194"/>
      <c r="AH27" s="195"/>
      <c r="AI27" s="195"/>
      <c r="AJ27" s="195"/>
      <c r="AK27" s="194"/>
      <c r="AL27" s="194"/>
      <c r="AM27" s="194"/>
      <c r="AN27" s="194"/>
      <c r="AO27" s="194"/>
      <c r="AP27" s="194"/>
      <c r="AQ27" s="196"/>
      <c r="AR27" s="194"/>
      <c r="AS27" s="196"/>
      <c r="AT27" s="194"/>
      <c r="AU27" s="195"/>
      <c r="AV27" s="195"/>
      <c r="AW27" s="195"/>
      <c r="AX27" s="195"/>
      <c r="AY27" s="195"/>
      <c r="AZ27" s="195"/>
      <c r="BA27" s="195"/>
      <c r="BB27" s="194"/>
      <c r="BC27" s="194"/>
      <c r="BD27" s="194"/>
      <c r="BE27" s="194"/>
      <c r="BF27" s="194"/>
      <c r="BI27" s="194"/>
      <c r="BN27" s="154"/>
    </row>
    <row r="28" spans="2:68" s="4" customFormat="1" ht="8" customHeight="1" thickBot="1" x14ac:dyDescent="0.2">
      <c r="C28" s="26"/>
      <c r="D28" s="26"/>
      <c r="E28" s="27"/>
      <c r="F28" s="26"/>
      <c r="G28" s="43"/>
      <c r="H28" s="26"/>
      <c r="I28" s="26"/>
      <c r="J28" s="27"/>
      <c r="K28" s="10"/>
      <c r="L28" s="10"/>
      <c r="M28" s="29"/>
      <c r="N28" s="29"/>
      <c r="O28" s="64"/>
      <c r="P28" s="30"/>
      <c r="Q28" s="31"/>
      <c r="R28" s="63"/>
      <c r="S28" s="28"/>
      <c r="T28" s="64"/>
      <c r="U28" s="3"/>
      <c r="V28" s="26"/>
      <c r="X28" s="3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0"/>
      <c r="AK28" s="9"/>
      <c r="AL28" s="9"/>
      <c r="AM28" s="9"/>
      <c r="AN28" s="9"/>
      <c r="AO28" s="9"/>
      <c r="AP28" s="9"/>
      <c r="AQ28" s="37"/>
      <c r="AR28" s="9"/>
      <c r="AS28" s="37"/>
      <c r="AT28" s="9"/>
      <c r="AU28" s="10"/>
      <c r="AV28" s="10"/>
      <c r="AW28" s="10"/>
      <c r="AX28" s="10"/>
      <c r="AY28" s="10"/>
      <c r="AZ28" s="3"/>
      <c r="BA28" s="3"/>
      <c r="BB28" s="9"/>
      <c r="BC28" s="9"/>
      <c r="BD28" s="9"/>
      <c r="BE28" s="9"/>
      <c r="BF28" s="9"/>
      <c r="BI28" s="9"/>
      <c r="BN28" s="11"/>
    </row>
    <row r="29" spans="2:68" ht="20" customHeight="1" thickBot="1" x14ac:dyDescent="0.2">
      <c r="D29" s="116" t="s">
        <v>191</v>
      </c>
      <c r="E29" s="115"/>
      <c r="F29" s="4"/>
      <c r="G29" s="92"/>
      <c r="H29" s="4"/>
      <c r="I29" s="4"/>
      <c r="J29" s="4"/>
      <c r="K29" s="4"/>
      <c r="L29" s="1"/>
      <c r="M29" s="19"/>
      <c r="N29" s="19"/>
      <c r="O29" s="67"/>
      <c r="P29" s="88"/>
      <c r="Q29" s="88"/>
      <c r="R29" s="88"/>
      <c r="S29" s="88"/>
      <c r="T29" s="8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38"/>
      <c r="AR29" s="19"/>
      <c r="AS29" s="38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2:68" ht="16" customHeight="1" thickBot="1" x14ac:dyDescent="0.2">
      <c r="D30" s="289" t="s">
        <v>192</v>
      </c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1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38"/>
      <c r="AR30" s="19"/>
      <c r="AS30" s="38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</row>
    <row r="31" spans="2:68" ht="15" customHeight="1" thickTop="1" thickBot="1" x14ac:dyDescent="0.2">
      <c r="B31" s="1"/>
      <c r="D31" s="68" t="s">
        <v>18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</row>
    <row r="32" spans="2:68" ht="17" customHeight="1" thickTop="1" x14ac:dyDescent="0.15">
      <c r="B32" s="1"/>
      <c r="D32" s="95"/>
      <c r="E32" s="117" t="s">
        <v>186</v>
      </c>
      <c r="F32" s="118"/>
      <c r="G32" s="119" t="s">
        <v>31</v>
      </c>
      <c r="H32" s="50" t="s">
        <v>32</v>
      </c>
      <c r="I32" s="53" t="s">
        <v>13</v>
      </c>
      <c r="J32" s="120" t="s">
        <v>186</v>
      </c>
      <c r="K32" s="292" t="s">
        <v>33</v>
      </c>
      <c r="L32" s="293"/>
      <c r="M32" s="294" t="s">
        <v>0</v>
      </c>
      <c r="N32" s="295"/>
      <c r="O32" s="296"/>
      <c r="P32" s="297" t="s">
        <v>147</v>
      </c>
      <c r="Q32" s="298"/>
      <c r="R32" s="296"/>
      <c r="S32" s="299" t="s">
        <v>69</v>
      </c>
      <c r="T32" s="300"/>
      <c r="U32" s="1"/>
      <c r="X32" s="1"/>
      <c r="Y32" s="20" t="s">
        <v>9</v>
      </c>
      <c r="Z32" s="20" t="s">
        <v>9</v>
      </c>
      <c r="AA32" s="20" t="s">
        <v>9</v>
      </c>
      <c r="AB32" s="20" t="s">
        <v>10</v>
      </c>
      <c r="AC32" s="20"/>
      <c r="AD32" s="20" t="s">
        <v>10</v>
      </c>
      <c r="AE32" s="20"/>
      <c r="AF32" s="20" t="s">
        <v>10</v>
      </c>
      <c r="AG32" s="20"/>
      <c r="AH32" s="21" t="s">
        <v>11</v>
      </c>
      <c r="AI32" s="21" t="s">
        <v>11</v>
      </c>
      <c r="AJ32" s="21" t="s">
        <v>11</v>
      </c>
      <c r="AK32" s="51" t="s">
        <v>132</v>
      </c>
      <c r="AL32" s="22"/>
      <c r="AM32" s="51" t="s">
        <v>155</v>
      </c>
      <c r="AN32" s="22"/>
      <c r="AO32" s="51" t="s">
        <v>217</v>
      </c>
      <c r="AP32" s="22"/>
      <c r="AQ32" s="39">
        <v>2018</v>
      </c>
      <c r="AR32" s="20" t="s">
        <v>224</v>
      </c>
      <c r="AS32" s="39">
        <v>2019</v>
      </c>
      <c r="AT32" s="20" t="s">
        <v>224</v>
      </c>
      <c r="AU32" s="281" t="s">
        <v>225</v>
      </c>
      <c r="AV32" s="282"/>
      <c r="AW32" s="283"/>
      <c r="AX32" s="284" t="s">
        <v>226</v>
      </c>
      <c r="AY32" s="285"/>
      <c r="AZ32" s="286"/>
      <c r="BA32" s="10" t="s">
        <v>59</v>
      </c>
      <c r="BB32" s="52">
        <v>2020</v>
      </c>
      <c r="BC32" s="52">
        <v>2020</v>
      </c>
      <c r="BD32" s="52">
        <v>2020</v>
      </c>
      <c r="BE32" s="52">
        <v>2020</v>
      </c>
      <c r="BF32" s="52">
        <v>2020</v>
      </c>
      <c r="BG32" s="52">
        <v>2019</v>
      </c>
      <c r="BH32" s="52">
        <v>2019</v>
      </c>
      <c r="BI32" s="52">
        <v>2019</v>
      </c>
      <c r="BJ32" s="52">
        <v>2019</v>
      </c>
      <c r="BK32" s="52">
        <v>2019</v>
      </c>
    </row>
    <row r="33" spans="2:68" ht="17" customHeight="1" thickBot="1" x14ac:dyDescent="0.2">
      <c r="B33" s="1"/>
      <c r="D33" s="95" t="s">
        <v>36</v>
      </c>
      <c r="E33" s="96" t="s">
        <v>187</v>
      </c>
      <c r="F33" s="97" t="s">
        <v>188</v>
      </c>
      <c r="G33" s="49" t="s">
        <v>37</v>
      </c>
      <c r="H33" s="50" t="s">
        <v>38</v>
      </c>
      <c r="I33" s="53" t="s">
        <v>39</v>
      </c>
      <c r="J33" s="94" t="s">
        <v>187</v>
      </c>
      <c r="K33" s="103">
        <v>2019</v>
      </c>
      <c r="L33" s="104">
        <v>2020</v>
      </c>
      <c r="M33" s="105">
        <v>2017</v>
      </c>
      <c r="N33" s="106">
        <v>2018</v>
      </c>
      <c r="O33" s="107" t="s">
        <v>45</v>
      </c>
      <c r="P33" s="108">
        <v>2019</v>
      </c>
      <c r="Q33" s="109">
        <v>2020</v>
      </c>
      <c r="R33" s="75" t="s">
        <v>45</v>
      </c>
      <c r="S33" s="90" t="s">
        <v>40</v>
      </c>
      <c r="T33" s="91" t="s">
        <v>45</v>
      </c>
      <c r="Y33" s="54">
        <v>2018</v>
      </c>
      <c r="Z33" s="54">
        <v>2019</v>
      </c>
      <c r="AA33" s="54">
        <v>2020</v>
      </c>
      <c r="AB33" s="22">
        <v>2018</v>
      </c>
      <c r="AC33" s="22" t="s">
        <v>131</v>
      </c>
      <c r="AD33" s="22">
        <v>2019</v>
      </c>
      <c r="AE33" s="22" t="s">
        <v>154</v>
      </c>
      <c r="AF33" s="22">
        <v>2020</v>
      </c>
      <c r="AG33" s="22" t="s">
        <v>211</v>
      </c>
      <c r="AH33" s="54">
        <v>2017</v>
      </c>
      <c r="AI33" s="54">
        <v>2018</v>
      </c>
      <c r="AJ33" s="54">
        <v>2019</v>
      </c>
      <c r="AK33" s="22" t="s">
        <v>49</v>
      </c>
      <c r="AL33" s="22" t="s">
        <v>12</v>
      </c>
      <c r="AM33" s="22" t="s">
        <v>49</v>
      </c>
      <c r="AN33" s="22" t="s">
        <v>12</v>
      </c>
      <c r="AO33" s="22" t="s">
        <v>49</v>
      </c>
      <c r="AP33" s="22" t="s">
        <v>12</v>
      </c>
      <c r="AQ33" s="39" t="s">
        <v>12</v>
      </c>
      <c r="AR33" s="20" t="s">
        <v>130</v>
      </c>
      <c r="AS33" s="39" t="s">
        <v>12</v>
      </c>
      <c r="AT33" s="20" t="s">
        <v>156</v>
      </c>
      <c r="AU33" s="23" t="s">
        <v>13</v>
      </c>
      <c r="AV33" s="23" t="s">
        <v>10</v>
      </c>
      <c r="AW33" s="23" t="s">
        <v>11</v>
      </c>
      <c r="AX33" s="21" t="s">
        <v>13</v>
      </c>
      <c r="AY33" s="21" t="s">
        <v>10</v>
      </c>
      <c r="AZ33" s="21" t="s">
        <v>14</v>
      </c>
      <c r="BA33" s="10" t="s">
        <v>60</v>
      </c>
      <c r="BB33" s="5" t="s">
        <v>46</v>
      </c>
      <c r="BC33" s="5" t="s">
        <v>37</v>
      </c>
      <c r="BD33" s="5" t="s">
        <v>47</v>
      </c>
      <c r="BE33" s="5" t="s">
        <v>62</v>
      </c>
      <c r="BF33" s="5" t="s">
        <v>27</v>
      </c>
      <c r="BG33" s="5" t="s">
        <v>46</v>
      </c>
      <c r="BH33" s="5" t="s">
        <v>63</v>
      </c>
      <c r="BI33" s="5" t="s">
        <v>47</v>
      </c>
      <c r="BJ33" s="1" t="s">
        <v>64</v>
      </c>
      <c r="BL33" s="1" t="s">
        <v>28</v>
      </c>
      <c r="BM33" s="1" t="s">
        <v>29</v>
      </c>
      <c r="BN33" s="7" t="s">
        <v>30</v>
      </c>
    </row>
    <row r="34" spans="2:68" s="121" customFormat="1" ht="18" customHeight="1" thickTop="1" x14ac:dyDescent="0.15">
      <c r="C34" s="122"/>
      <c r="D34" s="123" t="s">
        <v>57</v>
      </c>
      <c r="E34" s="124" t="s">
        <v>23</v>
      </c>
      <c r="F34" s="125" t="s">
        <v>128</v>
      </c>
      <c r="G34" s="126">
        <f t="shared" ref="G34:G65" si="0">IF($K$8&gt;0,$K$8,$L$8)</f>
        <v>39204</v>
      </c>
      <c r="H34" s="127">
        <f t="shared" ref="H34:H65" si="1">$K$12</f>
        <v>40</v>
      </c>
      <c r="I34" s="128">
        <f t="shared" ref="I34:I65" si="2">$L$12</f>
        <v>3</v>
      </c>
      <c r="J34" s="124" t="s">
        <v>23</v>
      </c>
      <c r="K34" s="129">
        <f t="shared" ref="K34:K65" si="3">BJ34</f>
        <v>23.202367346938775</v>
      </c>
      <c r="L34" s="130">
        <f t="shared" ref="L34:L65" si="4">BE34</f>
        <v>23.202367346938775</v>
      </c>
      <c r="M34" s="131">
        <f t="shared" ref="M34:M65" si="5">BH34</f>
        <v>23.202367346938775</v>
      </c>
      <c r="N34" s="132">
        <f t="shared" ref="N34:N65" si="6">BC34</f>
        <v>23.202367346938775</v>
      </c>
      <c r="O34" s="133">
        <f t="shared" ref="O34:O65" si="7">IF(S34="New","New",(N34/M34)-1)</f>
        <v>0</v>
      </c>
      <c r="P34" s="134">
        <f t="shared" ref="P34:P65" si="8">(AI34/AN34)*1000</f>
        <v>0.59183673469387754</v>
      </c>
      <c r="Q34" s="135">
        <f t="shared" ref="Q34:Q65" si="9">(AJ34/AP34)*1000</f>
        <v>0.59183673469387754</v>
      </c>
      <c r="R34" s="133" t="str">
        <f t="shared" ref="R34:R65" si="10">IF(S34="New","New",IF(AY34="","",(Q34/P34)-1))</f>
        <v/>
      </c>
      <c r="S34" s="136">
        <f t="shared" ref="S34:S65" si="11">IF(K34="","New",IF(K34=0,"New",L34-K34))</f>
        <v>0</v>
      </c>
      <c r="T34" s="137">
        <f t="shared" ref="T34:T65" si="12">IF(S34="New","",S34/K34)</f>
        <v>0</v>
      </c>
      <c r="V34" s="139" t="s">
        <v>23</v>
      </c>
      <c r="W34" s="122" t="s">
        <v>4</v>
      </c>
      <c r="Y34" s="140">
        <v>135</v>
      </c>
      <c r="Z34" s="140">
        <v>145</v>
      </c>
      <c r="AA34" s="140">
        <v>145</v>
      </c>
      <c r="AB34" s="140"/>
      <c r="AC34" s="140"/>
      <c r="AD34" s="140"/>
      <c r="AE34" s="140"/>
      <c r="AF34" s="140"/>
      <c r="AG34" s="140"/>
      <c r="AH34" s="141">
        <f t="shared" ref="AH34:AH65" si="13">Y34+(AB34+AC34)</f>
        <v>135</v>
      </c>
      <c r="AI34" s="141">
        <f t="shared" ref="AI34:AI65" si="14">Z34+(AD34+AE34)</f>
        <v>145</v>
      </c>
      <c r="AJ34" s="141">
        <f t="shared" ref="AJ34:AJ65" si="15">AA34+(AF34+AG34)</f>
        <v>145</v>
      </c>
      <c r="AK34" s="142"/>
      <c r="AL34" s="143">
        <v>232500</v>
      </c>
      <c r="AM34" s="142"/>
      <c r="AN34" s="143">
        <v>245000</v>
      </c>
      <c r="AO34" s="142"/>
      <c r="AP34" s="143">
        <v>245000</v>
      </c>
      <c r="AQ34" s="144">
        <f t="shared" ref="AQ34:AQ65" si="16">AL34</f>
        <v>232500</v>
      </c>
      <c r="AR34" s="145">
        <f t="shared" ref="AR34:AR65" si="17">IF(AP34&gt;0,AP34/AL34*100,"Not Avail.")</f>
        <v>105.3763440860215</v>
      </c>
      <c r="AS34" s="144">
        <f t="shared" ref="AS34:AS65" si="18">AN34</f>
        <v>245000</v>
      </c>
      <c r="AT34" s="145">
        <f t="shared" ref="AT34:AT65" si="19">IF(AL34&gt;0,AP34/AN34*100,"Not Avail.")</f>
        <v>100</v>
      </c>
      <c r="AU34" s="146">
        <f t="shared" ref="AU34:AU65" si="20">IF($Z34="","",$Z34/$AT34*100)</f>
        <v>145</v>
      </c>
      <c r="AV34" s="146" t="str">
        <f t="shared" ref="AV34:AV65" si="21">IF($AD34="",IF($AE34="","",($AD34+$AE34)),(($AD34+$AE34)/$AT34*100))</f>
        <v/>
      </c>
      <c r="AW34" s="146">
        <f t="shared" ref="AW34:AW65" si="22">IF(AU34="","",SUM(AU34:AV34))</f>
        <v>145</v>
      </c>
      <c r="AX34" s="147">
        <f t="shared" ref="AX34:AX65" si="23">IF(AU34="","",AA34-AU34)</f>
        <v>0</v>
      </c>
      <c r="AY34" s="147" t="str">
        <f t="shared" ref="AY34:AY65" si="24">IF(AV34="","",(AF34+AG34)-AV34)</f>
        <v/>
      </c>
      <c r="AZ34" s="147">
        <f t="shared" ref="AZ34:AZ65" si="25">IF(AI34&gt;0,AJ34-AW34,"New")</f>
        <v>0</v>
      </c>
      <c r="BA34" s="148">
        <f t="shared" ref="BA34:BA65" si="26">G34</f>
        <v>39204</v>
      </c>
      <c r="BB34" s="149">
        <f t="shared" ref="BB34:BB65" si="27">IF($G34&gt;0,($G34/$AP34),IF($H34&gt;0,(((43560/($H34/12))*$I34)/$AP34),0))</f>
        <v>0.16001632653061224</v>
      </c>
      <c r="BC34" s="150">
        <f t="shared" ref="BC34:BC65" si="28">$AA34/(1/$BB34)</f>
        <v>23.202367346938775</v>
      </c>
      <c r="BD34" s="151">
        <f t="shared" ref="BD34:BD65" si="29">(($AF34+$AG34)/(1/$BB34))</f>
        <v>0</v>
      </c>
      <c r="BE34" s="151">
        <f t="shared" ref="BE34:BE65" si="30">BC34+BD34</f>
        <v>23.202367346938775</v>
      </c>
      <c r="BF34" s="151" t="str">
        <f t="shared" ref="BF34:BF65" si="31">IF(BE34=L34,"yes","no")</f>
        <v>yes</v>
      </c>
      <c r="BG34" s="152">
        <f t="shared" ref="BG34:BG65" si="32">IF(AN34="","",IF($G34&gt;0,($G34/AN34),IF($H34&gt;0,((((43560/($H34/12))*$I34)/$AN34)),0)))</f>
        <v>0.16001632653061224</v>
      </c>
      <c r="BH34" s="152">
        <f t="shared" ref="BH34:BH65" si="33">IF($Z34="","",$Z34/(1/$BG34))</f>
        <v>23.202367346938775</v>
      </c>
      <c r="BI34" s="151">
        <f t="shared" ref="BI34:BI65" si="34">(($AD34+$AE34)/(1/$BG34))</f>
        <v>0</v>
      </c>
      <c r="BJ34" s="153">
        <f t="shared" ref="BJ34:BJ65" si="35">SUM(BH34:BI34)</f>
        <v>23.202367346938775</v>
      </c>
      <c r="BK34" s="121" t="str">
        <f t="shared" ref="BK34:BK65" si="36">IF(K34=BJ34,"yes","no")</f>
        <v>yes</v>
      </c>
      <c r="BL34" s="152">
        <f t="shared" ref="BL34:BL65" si="37">IF(BH34="","",IF(BH34=0,"",BC34-BH34))</f>
        <v>0</v>
      </c>
      <c r="BM34" s="152" t="str">
        <f t="shared" ref="BM34:BM65" si="38">IF(BI34="","",IF(BI34=0,"",BD34-BI34))</f>
        <v/>
      </c>
      <c r="BN34" s="154">
        <f t="shared" ref="BN34:BN65" si="39">IF(BL34="","",BE34-BJ34)</f>
        <v>0</v>
      </c>
      <c r="BO34" s="154">
        <f t="shared" ref="BO34:BO65" si="40">S34-BN34</f>
        <v>0</v>
      </c>
      <c r="BP34" s="155">
        <f t="shared" ref="BP34:BP65" si="41">Q34*(BA34/1000)</f>
        <v>23.202367346938775</v>
      </c>
    </row>
    <row r="35" spans="2:68" s="121" customFormat="1" ht="18" customHeight="1" x14ac:dyDescent="0.15">
      <c r="C35" s="122"/>
      <c r="D35" s="156" t="s">
        <v>57</v>
      </c>
      <c r="E35" s="157" t="s">
        <v>23</v>
      </c>
      <c r="F35" s="158" t="s">
        <v>70</v>
      </c>
      <c r="G35" s="159">
        <f t="shared" si="0"/>
        <v>39204</v>
      </c>
      <c r="H35" s="160">
        <f t="shared" si="1"/>
        <v>40</v>
      </c>
      <c r="I35" s="161">
        <f t="shared" si="2"/>
        <v>3</v>
      </c>
      <c r="J35" s="157" t="s">
        <v>23</v>
      </c>
      <c r="K35" s="162">
        <f t="shared" si="3"/>
        <v>23.441567010309278</v>
      </c>
      <c r="L35" s="163">
        <f t="shared" si="4"/>
        <v>23.441567010309278</v>
      </c>
      <c r="M35" s="164">
        <f t="shared" si="5"/>
        <v>23.441567010309278</v>
      </c>
      <c r="N35" s="165">
        <f t="shared" si="6"/>
        <v>23.441567010309278</v>
      </c>
      <c r="O35" s="166">
        <f t="shared" si="7"/>
        <v>0</v>
      </c>
      <c r="P35" s="167">
        <f t="shared" si="8"/>
        <v>0.59793814432989689</v>
      </c>
      <c r="Q35" s="168">
        <f t="shared" si="9"/>
        <v>0.59793814432989689</v>
      </c>
      <c r="R35" s="169" t="str">
        <f t="shared" si="10"/>
        <v/>
      </c>
      <c r="S35" s="170">
        <f t="shared" si="11"/>
        <v>0</v>
      </c>
      <c r="T35" s="171">
        <f t="shared" si="12"/>
        <v>0</v>
      </c>
      <c r="V35" s="139" t="s">
        <v>23</v>
      </c>
      <c r="W35" s="122" t="s">
        <v>4</v>
      </c>
      <c r="Y35" s="140">
        <v>135</v>
      </c>
      <c r="Z35" s="140">
        <v>145</v>
      </c>
      <c r="AA35" s="140">
        <v>145</v>
      </c>
      <c r="AB35" s="140"/>
      <c r="AC35" s="140"/>
      <c r="AD35" s="140"/>
      <c r="AE35" s="140"/>
      <c r="AF35" s="140"/>
      <c r="AG35" s="140"/>
      <c r="AH35" s="141">
        <f t="shared" si="13"/>
        <v>135</v>
      </c>
      <c r="AI35" s="141">
        <f t="shared" si="14"/>
        <v>145</v>
      </c>
      <c r="AJ35" s="141">
        <f t="shared" si="15"/>
        <v>145</v>
      </c>
      <c r="AK35" s="142"/>
      <c r="AL35" s="143">
        <v>232500</v>
      </c>
      <c r="AM35" s="142"/>
      <c r="AN35" s="143">
        <v>242500</v>
      </c>
      <c r="AO35" s="142"/>
      <c r="AP35" s="143">
        <v>242500</v>
      </c>
      <c r="AQ35" s="144">
        <f t="shared" si="16"/>
        <v>232500</v>
      </c>
      <c r="AR35" s="145">
        <f t="shared" si="17"/>
        <v>104.3010752688172</v>
      </c>
      <c r="AS35" s="144">
        <f t="shared" si="18"/>
        <v>242500</v>
      </c>
      <c r="AT35" s="145">
        <f t="shared" si="19"/>
        <v>100</v>
      </c>
      <c r="AU35" s="146">
        <f t="shared" si="20"/>
        <v>145</v>
      </c>
      <c r="AV35" s="146" t="str">
        <f t="shared" si="21"/>
        <v/>
      </c>
      <c r="AW35" s="146">
        <f t="shared" si="22"/>
        <v>145</v>
      </c>
      <c r="AX35" s="147">
        <f t="shared" si="23"/>
        <v>0</v>
      </c>
      <c r="AY35" s="147" t="str">
        <f t="shared" si="24"/>
        <v/>
      </c>
      <c r="AZ35" s="147">
        <f t="shared" si="25"/>
        <v>0</v>
      </c>
      <c r="BA35" s="148">
        <f t="shared" si="26"/>
        <v>39204</v>
      </c>
      <c r="BB35" s="149">
        <f t="shared" si="27"/>
        <v>0.16166597938144331</v>
      </c>
      <c r="BC35" s="150">
        <f t="shared" si="28"/>
        <v>23.441567010309278</v>
      </c>
      <c r="BD35" s="151">
        <f t="shared" si="29"/>
        <v>0</v>
      </c>
      <c r="BE35" s="151">
        <f t="shared" si="30"/>
        <v>23.441567010309278</v>
      </c>
      <c r="BF35" s="151" t="str">
        <f t="shared" si="31"/>
        <v>yes</v>
      </c>
      <c r="BG35" s="152">
        <f t="shared" si="32"/>
        <v>0.16166597938144331</v>
      </c>
      <c r="BH35" s="152">
        <f t="shared" si="33"/>
        <v>23.441567010309278</v>
      </c>
      <c r="BI35" s="151">
        <f t="shared" si="34"/>
        <v>0</v>
      </c>
      <c r="BJ35" s="153">
        <f t="shared" si="35"/>
        <v>23.441567010309278</v>
      </c>
      <c r="BK35" s="121" t="str">
        <f t="shared" si="36"/>
        <v>yes</v>
      </c>
      <c r="BL35" s="152">
        <f t="shared" si="37"/>
        <v>0</v>
      </c>
      <c r="BM35" s="152" t="str">
        <f t="shared" si="38"/>
        <v/>
      </c>
      <c r="BN35" s="154">
        <f t="shared" si="39"/>
        <v>0</v>
      </c>
      <c r="BO35" s="154">
        <f t="shared" si="40"/>
        <v>0</v>
      </c>
      <c r="BP35" s="155">
        <f t="shared" si="41"/>
        <v>23.441567010309278</v>
      </c>
    </row>
    <row r="36" spans="2:68" s="121" customFormat="1" ht="18" customHeight="1" x14ac:dyDescent="0.15">
      <c r="C36" s="122"/>
      <c r="D36" s="156" t="s">
        <v>57</v>
      </c>
      <c r="E36" s="157" t="s">
        <v>23</v>
      </c>
      <c r="F36" s="158" t="s">
        <v>157</v>
      </c>
      <c r="G36" s="159">
        <f t="shared" si="0"/>
        <v>39204</v>
      </c>
      <c r="H36" s="160">
        <f t="shared" si="1"/>
        <v>40</v>
      </c>
      <c r="I36" s="161">
        <f t="shared" si="2"/>
        <v>3</v>
      </c>
      <c r="J36" s="157" t="s">
        <v>23</v>
      </c>
      <c r="K36" s="162">
        <f t="shared" si="3"/>
        <v>23.441567010309278</v>
      </c>
      <c r="L36" s="163">
        <f t="shared" si="4"/>
        <v>23.441567010309278</v>
      </c>
      <c r="M36" s="164">
        <f t="shared" si="5"/>
        <v>23.441567010309278</v>
      </c>
      <c r="N36" s="165">
        <f t="shared" si="6"/>
        <v>23.441567010309278</v>
      </c>
      <c r="O36" s="166">
        <f t="shared" si="7"/>
        <v>0</v>
      </c>
      <c r="P36" s="167">
        <f t="shared" si="8"/>
        <v>0.59793814432989689</v>
      </c>
      <c r="Q36" s="168">
        <f t="shared" si="9"/>
        <v>0.59793814432989689</v>
      </c>
      <c r="R36" s="169" t="str">
        <f t="shared" si="10"/>
        <v/>
      </c>
      <c r="S36" s="170">
        <f t="shared" si="11"/>
        <v>0</v>
      </c>
      <c r="T36" s="171">
        <f t="shared" si="12"/>
        <v>0</v>
      </c>
      <c r="V36" s="139" t="s">
        <v>23</v>
      </c>
      <c r="W36" s="122" t="s">
        <v>4</v>
      </c>
      <c r="Y36" s="140"/>
      <c r="Z36" s="140">
        <v>145</v>
      </c>
      <c r="AA36" s="140">
        <v>145</v>
      </c>
      <c r="AB36" s="140"/>
      <c r="AC36" s="140"/>
      <c r="AD36" s="140"/>
      <c r="AE36" s="140"/>
      <c r="AF36" s="140"/>
      <c r="AG36" s="140"/>
      <c r="AH36" s="141">
        <f t="shared" si="13"/>
        <v>0</v>
      </c>
      <c r="AI36" s="141">
        <f t="shared" si="14"/>
        <v>145</v>
      </c>
      <c r="AJ36" s="141">
        <f t="shared" si="15"/>
        <v>145</v>
      </c>
      <c r="AK36" s="142"/>
      <c r="AL36" s="143">
        <v>232500</v>
      </c>
      <c r="AM36" s="142"/>
      <c r="AN36" s="143">
        <v>242500</v>
      </c>
      <c r="AO36" s="142"/>
      <c r="AP36" s="143">
        <v>242500</v>
      </c>
      <c r="AQ36" s="144">
        <f t="shared" si="16"/>
        <v>232500</v>
      </c>
      <c r="AR36" s="145">
        <f t="shared" si="17"/>
        <v>104.3010752688172</v>
      </c>
      <c r="AS36" s="144">
        <f t="shared" si="18"/>
        <v>242500</v>
      </c>
      <c r="AT36" s="145">
        <f t="shared" si="19"/>
        <v>100</v>
      </c>
      <c r="AU36" s="146">
        <f t="shared" si="20"/>
        <v>145</v>
      </c>
      <c r="AV36" s="146" t="str">
        <f t="shared" si="21"/>
        <v/>
      </c>
      <c r="AW36" s="146">
        <f t="shared" si="22"/>
        <v>145</v>
      </c>
      <c r="AX36" s="147">
        <f t="shared" si="23"/>
        <v>0</v>
      </c>
      <c r="AY36" s="147" t="str">
        <f t="shared" si="24"/>
        <v/>
      </c>
      <c r="AZ36" s="147">
        <f t="shared" si="25"/>
        <v>0</v>
      </c>
      <c r="BA36" s="148">
        <f t="shared" si="26"/>
        <v>39204</v>
      </c>
      <c r="BB36" s="149">
        <f t="shared" si="27"/>
        <v>0.16166597938144331</v>
      </c>
      <c r="BC36" s="150">
        <f t="shared" si="28"/>
        <v>23.441567010309278</v>
      </c>
      <c r="BD36" s="151">
        <f t="shared" si="29"/>
        <v>0</v>
      </c>
      <c r="BE36" s="151">
        <f t="shared" si="30"/>
        <v>23.441567010309278</v>
      </c>
      <c r="BF36" s="151" t="str">
        <f t="shared" si="31"/>
        <v>yes</v>
      </c>
      <c r="BG36" s="152">
        <f t="shared" si="32"/>
        <v>0.16166597938144331</v>
      </c>
      <c r="BH36" s="152">
        <f t="shared" si="33"/>
        <v>23.441567010309278</v>
      </c>
      <c r="BI36" s="151">
        <f t="shared" si="34"/>
        <v>0</v>
      </c>
      <c r="BJ36" s="153">
        <f t="shared" si="35"/>
        <v>23.441567010309278</v>
      </c>
      <c r="BK36" s="121" t="str">
        <f t="shared" si="36"/>
        <v>yes</v>
      </c>
      <c r="BL36" s="152">
        <f t="shared" si="37"/>
        <v>0</v>
      </c>
      <c r="BM36" s="152" t="str">
        <f t="shared" si="38"/>
        <v/>
      </c>
      <c r="BN36" s="154">
        <f t="shared" si="39"/>
        <v>0</v>
      </c>
      <c r="BO36" s="154">
        <f t="shared" si="40"/>
        <v>0</v>
      </c>
      <c r="BP36" s="155">
        <f t="shared" si="41"/>
        <v>23.441567010309278</v>
      </c>
    </row>
    <row r="37" spans="2:68" s="121" customFormat="1" ht="18" customHeight="1" x14ac:dyDescent="0.15">
      <c r="C37" s="122"/>
      <c r="D37" s="156" t="s">
        <v>57</v>
      </c>
      <c r="E37" s="157" t="s">
        <v>23</v>
      </c>
      <c r="F37" s="158" t="s">
        <v>61</v>
      </c>
      <c r="G37" s="159">
        <f t="shared" si="0"/>
        <v>39204</v>
      </c>
      <c r="H37" s="160">
        <f t="shared" si="1"/>
        <v>40</v>
      </c>
      <c r="I37" s="161">
        <f t="shared" si="2"/>
        <v>3</v>
      </c>
      <c r="J37" s="157" t="s">
        <v>23</v>
      </c>
      <c r="K37" s="162">
        <f t="shared" si="3"/>
        <v>23.441567010309278</v>
      </c>
      <c r="L37" s="163">
        <f t="shared" si="4"/>
        <v>23.441567010309278</v>
      </c>
      <c r="M37" s="164">
        <f t="shared" si="5"/>
        <v>23.441567010309278</v>
      </c>
      <c r="N37" s="165">
        <f t="shared" si="6"/>
        <v>23.441567010309278</v>
      </c>
      <c r="O37" s="166">
        <f t="shared" si="7"/>
        <v>0</v>
      </c>
      <c r="P37" s="167">
        <f t="shared" si="8"/>
        <v>0.59793814432989689</v>
      </c>
      <c r="Q37" s="168">
        <f t="shared" si="9"/>
        <v>0.59793814432989689</v>
      </c>
      <c r="R37" s="169" t="str">
        <f t="shared" si="10"/>
        <v/>
      </c>
      <c r="S37" s="170">
        <f t="shared" si="11"/>
        <v>0</v>
      </c>
      <c r="T37" s="171">
        <f t="shared" si="12"/>
        <v>0</v>
      </c>
      <c r="V37" s="139" t="s">
        <v>23</v>
      </c>
      <c r="W37" s="122" t="s">
        <v>4</v>
      </c>
      <c r="Y37" s="140">
        <v>135</v>
      </c>
      <c r="Z37" s="140">
        <v>145</v>
      </c>
      <c r="AA37" s="140">
        <v>145</v>
      </c>
      <c r="AB37" s="140"/>
      <c r="AC37" s="140"/>
      <c r="AD37" s="140"/>
      <c r="AE37" s="140"/>
      <c r="AF37" s="140"/>
      <c r="AG37" s="140"/>
      <c r="AH37" s="141">
        <f t="shared" si="13"/>
        <v>135</v>
      </c>
      <c r="AI37" s="141">
        <f t="shared" si="14"/>
        <v>145</v>
      </c>
      <c r="AJ37" s="141">
        <f t="shared" si="15"/>
        <v>145</v>
      </c>
      <c r="AK37" s="142"/>
      <c r="AL37" s="143">
        <v>250000</v>
      </c>
      <c r="AM37" s="142"/>
      <c r="AN37" s="143">
        <v>242500</v>
      </c>
      <c r="AO37" s="142"/>
      <c r="AP37" s="143">
        <v>242500</v>
      </c>
      <c r="AQ37" s="144">
        <f t="shared" si="16"/>
        <v>250000</v>
      </c>
      <c r="AR37" s="145">
        <f t="shared" si="17"/>
        <v>97</v>
      </c>
      <c r="AS37" s="144">
        <f t="shared" si="18"/>
        <v>242500</v>
      </c>
      <c r="AT37" s="145">
        <f t="shared" si="19"/>
        <v>100</v>
      </c>
      <c r="AU37" s="146">
        <f t="shared" si="20"/>
        <v>145</v>
      </c>
      <c r="AV37" s="146" t="str">
        <f t="shared" si="21"/>
        <v/>
      </c>
      <c r="AW37" s="146">
        <f t="shared" si="22"/>
        <v>145</v>
      </c>
      <c r="AX37" s="147">
        <f t="shared" si="23"/>
        <v>0</v>
      </c>
      <c r="AY37" s="147" t="str">
        <f t="shared" si="24"/>
        <v/>
      </c>
      <c r="AZ37" s="147">
        <f t="shared" si="25"/>
        <v>0</v>
      </c>
      <c r="BA37" s="148">
        <f t="shared" si="26"/>
        <v>39204</v>
      </c>
      <c r="BB37" s="149">
        <f t="shared" si="27"/>
        <v>0.16166597938144331</v>
      </c>
      <c r="BC37" s="150">
        <f t="shared" si="28"/>
        <v>23.441567010309278</v>
      </c>
      <c r="BD37" s="151">
        <f t="shared" si="29"/>
        <v>0</v>
      </c>
      <c r="BE37" s="151">
        <f t="shared" si="30"/>
        <v>23.441567010309278</v>
      </c>
      <c r="BF37" s="151" t="str">
        <f t="shared" si="31"/>
        <v>yes</v>
      </c>
      <c r="BG37" s="152">
        <f t="shared" si="32"/>
        <v>0.16166597938144331</v>
      </c>
      <c r="BH37" s="152">
        <f t="shared" si="33"/>
        <v>23.441567010309278</v>
      </c>
      <c r="BI37" s="151">
        <f t="shared" si="34"/>
        <v>0</v>
      </c>
      <c r="BJ37" s="153">
        <f t="shared" si="35"/>
        <v>23.441567010309278</v>
      </c>
      <c r="BK37" s="121" t="str">
        <f t="shared" si="36"/>
        <v>yes</v>
      </c>
      <c r="BL37" s="152">
        <f t="shared" si="37"/>
        <v>0</v>
      </c>
      <c r="BM37" s="152" t="str">
        <f t="shared" si="38"/>
        <v/>
      </c>
      <c r="BN37" s="154">
        <f t="shared" si="39"/>
        <v>0</v>
      </c>
      <c r="BO37" s="154">
        <f t="shared" si="40"/>
        <v>0</v>
      </c>
      <c r="BP37" s="155">
        <f t="shared" si="41"/>
        <v>23.441567010309278</v>
      </c>
    </row>
    <row r="38" spans="2:68" s="121" customFormat="1" ht="18" customHeight="1" x14ac:dyDescent="0.15">
      <c r="D38" s="156" t="s">
        <v>15</v>
      </c>
      <c r="E38" s="157" t="s">
        <v>23</v>
      </c>
      <c r="F38" s="158" t="s">
        <v>71</v>
      </c>
      <c r="G38" s="159">
        <f t="shared" si="0"/>
        <v>39204</v>
      </c>
      <c r="H38" s="160">
        <f t="shared" si="1"/>
        <v>40</v>
      </c>
      <c r="I38" s="161">
        <f t="shared" si="2"/>
        <v>3</v>
      </c>
      <c r="J38" s="157" t="s">
        <v>23</v>
      </c>
      <c r="K38" s="162">
        <f t="shared" si="3"/>
        <v>10.056678260869566</v>
      </c>
      <c r="L38" s="163">
        <f t="shared" si="4"/>
        <v>11.761200000000001</v>
      </c>
      <c r="M38" s="164">
        <f t="shared" si="5"/>
        <v>10.056678260869566</v>
      </c>
      <c r="N38" s="165">
        <f t="shared" si="6"/>
        <v>11.761200000000001</v>
      </c>
      <c r="O38" s="166">
        <f t="shared" si="7"/>
        <v>0.16949152542372881</v>
      </c>
      <c r="P38" s="167">
        <f t="shared" si="8"/>
        <v>0.25652173913043474</v>
      </c>
      <c r="Q38" s="168">
        <f t="shared" si="9"/>
        <v>0.3</v>
      </c>
      <c r="R38" s="169" t="str">
        <f t="shared" si="10"/>
        <v/>
      </c>
      <c r="S38" s="170">
        <f t="shared" si="11"/>
        <v>1.7045217391304348</v>
      </c>
      <c r="T38" s="171">
        <f t="shared" si="12"/>
        <v>0.16949152542372881</v>
      </c>
      <c r="V38" s="139" t="s">
        <v>23</v>
      </c>
      <c r="W38" s="122" t="s">
        <v>5</v>
      </c>
      <c r="Y38" s="140">
        <v>44</v>
      </c>
      <c r="Z38" s="140">
        <v>59</v>
      </c>
      <c r="AA38" s="140">
        <v>69</v>
      </c>
      <c r="AB38" s="140"/>
      <c r="AC38" s="140"/>
      <c r="AD38" s="140"/>
      <c r="AE38" s="140"/>
      <c r="AF38" s="140"/>
      <c r="AG38" s="140"/>
      <c r="AH38" s="141">
        <f t="shared" si="13"/>
        <v>44</v>
      </c>
      <c r="AI38" s="141">
        <f t="shared" si="14"/>
        <v>59</v>
      </c>
      <c r="AJ38" s="141">
        <f t="shared" si="15"/>
        <v>69</v>
      </c>
      <c r="AK38" s="142">
        <v>4750</v>
      </c>
      <c r="AL38" s="143">
        <v>230000</v>
      </c>
      <c r="AM38" s="142">
        <v>4750</v>
      </c>
      <c r="AN38" s="143">
        <v>230000</v>
      </c>
      <c r="AO38" s="142">
        <v>4750</v>
      </c>
      <c r="AP38" s="143">
        <v>230000</v>
      </c>
      <c r="AQ38" s="144">
        <f t="shared" si="16"/>
        <v>230000</v>
      </c>
      <c r="AR38" s="145">
        <f t="shared" si="17"/>
        <v>100</v>
      </c>
      <c r="AS38" s="144">
        <f t="shared" si="18"/>
        <v>230000</v>
      </c>
      <c r="AT38" s="145">
        <f t="shared" si="19"/>
        <v>100</v>
      </c>
      <c r="AU38" s="146">
        <f t="shared" si="20"/>
        <v>59</v>
      </c>
      <c r="AV38" s="146" t="str">
        <f t="shared" si="21"/>
        <v/>
      </c>
      <c r="AW38" s="146">
        <f t="shared" si="22"/>
        <v>59</v>
      </c>
      <c r="AX38" s="147">
        <f t="shared" si="23"/>
        <v>10</v>
      </c>
      <c r="AY38" s="147" t="str">
        <f t="shared" si="24"/>
        <v/>
      </c>
      <c r="AZ38" s="147">
        <f t="shared" si="25"/>
        <v>10</v>
      </c>
      <c r="BA38" s="148">
        <f t="shared" si="26"/>
        <v>39204</v>
      </c>
      <c r="BB38" s="149">
        <f t="shared" si="27"/>
        <v>0.17045217391304349</v>
      </c>
      <c r="BC38" s="150">
        <f t="shared" si="28"/>
        <v>11.761200000000001</v>
      </c>
      <c r="BD38" s="151">
        <f t="shared" si="29"/>
        <v>0</v>
      </c>
      <c r="BE38" s="151">
        <f t="shared" si="30"/>
        <v>11.761200000000001</v>
      </c>
      <c r="BF38" s="151" t="str">
        <f t="shared" si="31"/>
        <v>yes</v>
      </c>
      <c r="BG38" s="152">
        <f t="shared" si="32"/>
        <v>0.17045217391304349</v>
      </c>
      <c r="BH38" s="152">
        <f t="shared" si="33"/>
        <v>10.056678260869566</v>
      </c>
      <c r="BI38" s="151">
        <f t="shared" si="34"/>
        <v>0</v>
      </c>
      <c r="BJ38" s="153">
        <f t="shared" si="35"/>
        <v>10.056678260869566</v>
      </c>
      <c r="BK38" s="121" t="str">
        <f t="shared" si="36"/>
        <v>yes</v>
      </c>
      <c r="BL38" s="152">
        <f t="shared" si="37"/>
        <v>1.7045217391304348</v>
      </c>
      <c r="BM38" s="152" t="str">
        <f t="shared" si="38"/>
        <v/>
      </c>
      <c r="BN38" s="154">
        <f t="shared" si="39"/>
        <v>1.7045217391304348</v>
      </c>
      <c r="BO38" s="154">
        <f t="shared" si="40"/>
        <v>0</v>
      </c>
      <c r="BP38" s="155">
        <f t="shared" si="41"/>
        <v>11.761200000000001</v>
      </c>
    </row>
    <row r="39" spans="2:68" s="121" customFormat="1" ht="18" customHeight="1" x14ac:dyDescent="0.15">
      <c r="D39" s="156" t="s">
        <v>106</v>
      </c>
      <c r="E39" s="157" t="s">
        <v>23</v>
      </c>
      <c r="F39" s="158" t="s">
        <v>107</v>
      </c>
      <c r="G39" s="159">
        <f t="shared" si="0"/>
        <v>39204</v>
      </c>
      <c r="H39" s="160">
        <f t="shared" si="1"/>
        <v>40</v>
      </c>
      <c r="I39" s="161">
        <f t="shared" si="2"/>
        <v>3</v>
      </c>
      <c r="J39" s="157" t="s">
        <v>23</v>
      </c>
      <c r="K39" s="162">
        <f t="shared" si="3"/>
        <v>10.193040000000002</v>
      </c>
      <c r="L39" s="163">
        <f t="shared" si="4"/>
        <v>10.193040000000002</v>
      </c>
      <c r="M39" s="164">
        <f t="shared" si="5"/>
        <v>10.193040000000002</v>
      </c>
      <c r="N39" s="165">
        <f t="shared" si="6"/>
        <v>10.193040000000002</v>
      </c>
      <c r="O39" s="166">
        <f t="shared" si="7"/>
        <v>0</v>
      </c>
      <c r="P39" s="167">
        <f t="shared" si="8"/>
        <v>0.25999999999999995</v>
      </c>
      <c r="Q39" s="168">
        <f t="shared" si="9"/>
        <v>0.25999999999999995</v>
      </c>
      <c r="R39" s="169" t="str">
        <f t="shared" si="10"/>
        <v/>
      </c>
      <c r="S39" s="170">
        <f t="shared" si="11"/>
        <v>0</v>
      </c>
      <c r="T39" s="171">
        <f t="shared" si="12"/>
        <v>0</v>
      </c>
      <c r="V39" s="139" t="s">
        <v>23</v>
      </c>
      <c r="W39" s="122" t="s">
        <v>5</v>
      </c>
      <c r="Y39" s="140">
        <v>65</v>
      </c>
      <c r="Z39" s="140">
        <v>65</v>
      </c>
      <c r="AA39" s="140">
        <v>65</v>
      </c>
      <c r="AB39" s="140"/>
      <c r="AC39" s="140"/>
      <c r="AD39" s="140"/>
      <c r="AE39" s="140"/>
      <c r="AF39" s="140"/>
      <c r="AG39" s="140"/>
      <c r="AH39" s="141">
        <f t="shared" si="13"/>
        <v>65</v>
      </c>
      <c r="AI39" s="141">
        <f t="shared" si="14"/>
        <v>65</v>
      </c>
      <c r="AJ39" s="141">
        <f t="shared" si="15"/>
        <v>65</v>
      </c>
      <c r="AK39" s="142">
        <v>5000</v>
      </c>
      <c r="AL39" s="143">
        <v>250000</v>
      </c>
      <c r="AM39" s="142">
        <v>5000</v>
      </c>
      <c r="AN39" s="143">
        <v>250000</v>
      </c>
      <c r="AO39" s="142">
        <v>5000</v>
      </c>
      <c r="AP39" s="143">
        <v>250000</v>
      </c>
      <c r="AQ39" s="144">
        <f t="shared" si="16"/>
        <v>250000</v>
      </c>
      <c r="AR39" s="145">
        <f t="shared" si="17"/>
        <v>100</v>
      </c>
      <c r="AS39" s="144">
        <f t="shared" si="18"/>
        <v>250000</v>
      </c>
      <c r="AT39" s="145">
        <f t="shared" si="19"/>
        <v>100</v>
      </c>
      <c r="AU39" s="146">
        <f t="shared" si="20"/>
        <v>65</v>
      </c>
      <c r="AV39" s="146" t="str">
        <f t="shared" si="21"/>
        <v/>
      </c>
      <c r="AW39" s="146">
        <f t="shared" si="22"/>
        <v>65</v>
      </c>
      <c r="AX39" s="147">
        <f t="shared" si="23"/>
        <v>0</v>
      </c>
      <c r="AY39" s="147" t="str">
        <f t="shared" si="24"/>
        <v/>
      </c>
      <c r="AZ39" s="147">
        <f t="shared" si="25"/>
        <v>0</v>
      </c>
      <c r="BA39" s="148">
        <f t="shared" si="26"/>
        <v>39204</v>
      </c>
      <c r="BB39" s="149">
        <f t="shared" si="27"/>
        <v>0.15681600000000001</v>
      </c>
      <c r="BC39" s="150">
        <f t="shared" si="28"/>
        <v>10.193040000000002</v>
      </c>
      <c r="BD39" s="151">
        <f t="shared" si="29"/>
        <v>0</v>
      </c>
      <c r="BE39" s="151">
        <f t="shared" si="30"/>
        <v>10.193040000000002</v>
      </c>
      <c r="BF39" s="151" t="str">
        <f t="shared" si="31"/>
        <v>yes</v>
      </c>
      <c r="BG39" s="152">
        <f t="shared" si="32"/>
        <v>0.15681600000000001</v>
      </c>
      <c r="BH39" s="152">
        <f t="shared" si="33"/>
        <v>10.193040000000002</v>
      </c>
      <c r="BI39" s="151">
        <f t="shared" si="34"/>
        <v>0</v>
      </c>
      <c r="BJ39" s="153">
        <f t="shared" si="35"/>
        <v>10.193040000000002</v>
      </c>
      <c r="BK39" s="121" t="str">
        <f t="shared" si="36"/>
        <v>yes</v>
      </c>
      <c r="BL39" s="152">
        <f t="shared" si="37"/>
        <v>0</v>
      </c>
      <c r="BM39" s="152" t="str">
        <f t="shared" si="38"/>
        <v/>
      </c>
      <c r="BN39" s="154">
        <f t="shared" si="39"/>
        <v>0</v>
      </c>
      <c r="BO39" s="154">
        <f t="shared" si="40"/>
        <v>0</v>
      </c>
      <c r="BP39" s="155">
        <f t="shared" si="41"/>
        <v>10.193039999999998</v>
      </c>
    </row>
    <row r="40" spans="2:68" s="121" customFormat="1" ht="18" customHeight="1" x14ac:dyDescent="0.15">
      <c r="D40" s="156" t="s">
        <v>106</v>
      </c>
      <c r="E40" s="157" t="s">
        <v>23</v>
      </c>
      <c r="F40" s="158" t="s">
        <v>108</v>
      </c>
      <c r="G40" s="159">
        <f t="shared" si="0"/>
        <v>39204</v>
      </c>
      <c r="H40" s="160">
        <f t="shared" si="1"/>
        <v>40</v>
      </c>
      <c r="I40" s="161">
        <f t="shared" si="2"/>
        <v>3</v>
      </c>
      <c r="J40" s="157" t="s">
        <v>23</v>
      </c>
      <c r="K40" s="162">
        <f t="shared" si="3"/>
        <v>10.617749999999999</v>
      </c>
      <c r="L40" s="163">
        <f t="shared" si="4"/>
        <v>10.617749999999999</v>
      </c>
      <c r="M40" s="164">
        <f t="shared" si="5"/>
        <v>10.617749999999999</v>
      </c>
      <c r="N40" s="165">
        <f t="shared" si="6"/>
        <v>10.617749999999999</v>
      </c>
      <c r="O40" s="166">
        <f t="shared" si="7"/>
        <v>0</v>
      </c>
      <c r="P40" s="167">
        <f t="shared" si="8"/>
        <v>0.27083333333333331</v>
      </c>
      <c r="Q40" s="168">
        <f t="shared" si="9"/>
        <v>0.27083333333333331</v>
      </c>
      <c r="R40" s="169" t="str">
        <f t="shared" si="10"/>
        <v/>
      </c>
      <c r="S40" s="170">
        <f t="shared" si="11"/>
        <v>0</v>
      </c>
      <c r="T40" s="171">
        <f t="shared" si="12"/>
        <v>0</v>
      </c>
      <c r="V40" s="139" t="s">
        <v>23</v>
      </c>
      <c r="W40" s="122" t="s">
        <v>5</v>
      </c>
      <c r="Y40" s="140">
        <v>65</v>
      </c>
      <c r="Z40" s="140">
        <v>65</v>
      </c>
      <c r="AA40" s="140">
        <v>65</v>
      </c>
      <c r="AB40" s="140"/>
      <c r="AC40" s="140"/>
      <c r="AD40" s="140"/>
      <c r="AE40" s="140"/>
      <c r="AF40" s="140"/>
      <c r="AG40" s="140"/>
      <c r="AH40" s="141">
        <f t="shared" si="13"/>
        <v>65</v>
      </c>
      <c r="AI40" s="141">
        <f t="shared" si="14"/>
        <v>65</v>
      </c>
      <c r="AJ40" s="141">
        <f t="shared" si="15"/>
        <v>65</v>
      </c>
      <c r="AK40" s="142">
        <v>4812</v>
      </c>
      <c r="AL40" s="143">
        <v>240000</v>
      </c>
      <c r="AM40" s="142">
        <v>4812</v>
      </c>
      <c r="AN40" s="143">
        <v>240000</v>
      </c>
      <c r="AO40" s="142">
        <v>4812</v>
      </c>
      <c r="AP40" s="143">
        <v>240000</v>
      </c>
      <c r="AQ40" s="144">
        <f t="shared" si="16"/>
        <v>240000</v>
      </c>
      <c r="AR40" s="145">
        <f t="shared" si="17"/>
        <v>100</v>
      </c>
      <c r="AS40" s="144">
        <f t="shared" si="18"/>
        <v>240000</v>
      </c>
      <c r="AT40" s="145">
        <f t="shared" si="19"/>
        <v>100</v>
      </c>
      <c r="AU40" s="146">
        <f t="shared" si="20"/>
        <v>65</v>
      </c>
      <c r="AV40" s="146" t="str">
        <f t="shared" si="21"/>
        <v/>
      </c>
      <c r="AW40" s="146">
        <f t="shared" si="22"/>
        <v>65</v>
      </c>
      <c r="AX40" s="147">
        <f t="shared" si="23"/>
        <v>0</v>
      </c>
      <c r="AY40" s="147" t="str">
        <f t="shared" si="24"/>
        <v/>
      </c>
      <c r="AZ40" s="147">
        <f t="shared" si="25"/>
        <v>0</v>
      </c>
      <c r="BA40" s="148">
        <f t="shared" si="26"/>
        <v>39204</v>
      </c>
      <c r="BB40" s="149">
        <f t="shared" si="27"/>
        <v>0.16335</v>
      </c>
      <c r="BC40" s="150">
        <f t="shared" si="28"/>
        <v>10.617749999999999</v>
      </c>
      <c r="BD40" s="151">
        <f t="shared" si="29"/>
        <v>0</v>
      </c>
      <c r="BE40" s="151">
        <f t="shared" si="30"/>
        <v>10.617749999999999</v>
      </c>
      <c r="BF40" s="151" t="str">
        <f t="shared" si="31"/>
        <v>yes</v>
      </c>
      <c r="BG40" s="152">
        <f t="shared" si="32"/>
        <v>0.16335</v>
      </c>
      <c r="BH40" s="152">
        <f t="shared" si="33"/>
        <v>10.617749999999999</v>
      </c>
      <c r="BI40" s="151">
        <f t="shared" si="34"/>
        <v>0</v>
      </c>
      <c r="BJ40" s="153">
        <f t="shared" si="35"/>
        <v>10.617749999999999</v>
      </c>
      <c r="BK40" s="121" t="str">
        <f t="shared" si="36"/>
        <v>yes</v>
      </c>
      <c r="BL40" s="152">
        <f t="shared" si="37"/>
        <v>0</v>
      </c>
      <c r="BM40" s="152" t="str">
        <f t="shared" si="38"/>
        <v/>
      </c>
      <c r="BN40" s="154">
        <f t="shared" si="39"/>
        <v>0</v>
      </c>
      <c r="BO40" s="154">
        <f t="shared" si="40"/>
        <v>0</v>
      </c>
      <c r="BP40" s="155">
        <f t="shared" si="41"/>
        <v>10.617749999999999</v>
      </c>
    </row>
    <row r="41" spans="2:68" s="121" customFormat="1" ht="18" customHeight="1" x14ac:dyDescent="0.15">
      <c r="D41" s="156" t="s">
        <v>106</v>
      </c>
      <c r="E41" s="157" t="s">
        <v>23</v>
      </c>
      <c r="F41" s="158" t="s">
        <v>127</v>
      </c>
      <c r="G41" s="159">
        <f t="shared" si="0"/>
        <v>39204</v>
      </c>
      <c r="H41" s="160">
        <f t="shared" si="1"/>
        <v>40</v>
      </c>
      <c r="I41" s="161">
        <f t="shared" si="2"/>
        <v>3</v>
      </c>
      <c r="J41" s="157" t="s">
        <v>23</v>
      </c>
      <c r="K41" s="162">
        <f t="shared" si="3"/>
        <v>7.9937234042553182</v>
      </c>
      <c r="L41" s="163">
        <f t="shared" si="4"/>
        <v>7.9937234042553182</v>
      </c>
      <c r="M41" s="164">
        <f t="shared" si="5"/>
        <v>7.9937234042553182</v>
      </c>
      <c r="N41" s="165">
        <f t="shared" si="6"/>
        <v>7.9937234042553182</v>
      </c>
      <c r="O41" s="166">
        <f t="shared" si="7"/>
        <v>0</v>
      </c>
      <c r="P41" s="167">
        <f t="shared" si="8"/>
        <v>0.20390070921985815</v>
      </c>
      <c r="Q41" s="168">
        <f t="shared" si="9"/>
        <v>0.20390070921985815</v>
      </c>
      <c r="R41" s="169" t="str">
        <f t="shared" si="10"/>
        <v/>
      </c>
      <c r="S41" s="170">
        <f t="shared" si="11"/>
        <v>0</v>
      </c>
      <c r="T41" s="171">
        <f t="shared" si="12"/>
        <v>0</v>
      </c>
      <c r="V41" s="139" t="s">
        <v>23</v>
      </c>
      <c r="W41" s="122" t="s">
        <v>5</v>
      </c>
      <c r="Y41" s="140">
        <v>57.5</v>
      </c>
      <c r="Z41" s="140">
        <v>57.5</v>
      </c>
      <c r="AA41" s="140">
        <v>57.5</v>
      </c>
      <c r="AB41" s="140"/>
      <c r="AC41" s="140"/>
      <c r="AD41" s="140"/>
      <c r="AE41" s="140"/>
      <c r="AF41" s="140"/>
      <c r="AG41" s="140"/>
      <c r="AH41" s="141">
        <f t="shared" si="13"/>
        <v>57.5</v>
      </c>
      <c r="AI41" s="141">
        <f t="shared" si="14"/>
        <v>57.5</v>
      </c>
      <c r="AJ41" s="141">
        <f t="shared" si="15"/>
        <v>57.5</v>
      </c>
      <c r="AK41" s="142">
        <v>5640</v>
      </c>
      <c r="AL41" s="143">
        <v>282000</v>
      </c>
      <c r="AM41" s="142">
        <v>5640</v>
      </c>
      <c r="AN41" s="143">
        <v>282000</v>
      </c>
      <c r="AO41" s="142">
        <v>5640</v>
      </c>
      <c r="AP41" s="143">
        <v>282000</v>
      </c>
      <c r="AQ41" s="144">
        <f t="shared" si="16"/>
        <v>282000</v>
      </c>
      <c r="AR41" s="145">
        <f t="shared" si="17"/>
        <v>100</v>
      </c>
      <c r="AS41" s="144">
        <f t="shared" si="18"/>
        <v>282000</v>
      </c>
      <c r="AT41" s="145">
        <f t="shared" si="19"/>
        <v>100</v>
      </c>
      <c r="AU41" s="146">
        <f t="shared" si="20"/>
        <v>57.499999999999993</v>
      </c>
      <c r="AV41" s="146" t="str">
        <f t="shared" si="21"/>
        <v/>
      </c>
      <c r="AW41" s="146">
        <f t="shared" si="22"/>
        <v>57.499999999999993</v>
      </c>
      <c r="AX41" s="147">
        <f t="shared" si="23"/>
        <v>7.1054273576010019E-15</v>
      </c>
      <c r="AY41" s="147" t="str">
        <f t="shared" si="24"/>
        <v/>
      </c>
      <c r="AZ41" s="147">
        <f t="shared" si="25"/>
        <v>7.1054273576010019E-15</v>
      </c>
      <c r="BA41" s="148">
        <f t="shared" si="26"/>
        <v>39204</v>
      </c>
      <c r="BB41" s="149">
        <f t="shared" si="27"/>
        <v>0.13902127659574467</v>
      </c>
      <c r="BC41" s="150">
        <f t="shared" si="28"/>
        <v>7.9937234042553182</v>
      </c>
      <c r="BD41" s="151">
        <f t="shared" si="29"/>
        <v>0</v>
      </c>
      <c r="BE41" s="151">
        <f t="shared" si="30"/>
        <v>7.9937234042553182</v>
      </c>
      <c r="BF41" s="151" t="str">
        <f t="shared" si="31"/>
        <v>yes</v>
      </c>
      <c r="BG41" s="152">
        <f t="shared" si="32"/>
        <v>0.13902127659574467</v>
      </c>
      <c r="BH41" s="152">
        <f t="shared" si="33"/>
        <v>7.9937234042553182</v>
      </c>
      <c r="BI41" s="151">
        <f t="shared" si="34"/>
        <v>0</v>
      </c>
      <c r="BJ41" s="153">
        <f t="shared" si="35"/>
        <v>7.9937234042553182</v>
      </c>
      <c r="BK41" s="121" t="str">
        <f t="shared" si="36"/>
        <v>yes</v>
      </c>
      <c r="BL41" s="152">
        <f t="shared" si="37"/>
        <v>0</v>
      </c>
      <c r="BM41" s="152" t="str">
        <f t="shared" si="38"/>
        <v/>
      </c>
      <c r="BN41" s="154">
        <f t="shared" si="39"/>
        <v>0</v>
      </c>
      <c r="BO41" s="154">
        <f t="shared" si="40"/>
        <v>0</v>
      </c>
      <c r="BP41" s="155">
        <f t="shared" si="41"/>
        <v>7.9937234042553191</v>
      </c>
    </row>
    <row r="42" spans="2:68" s="121" customFormat="1" ht="18" customHeight="1" x14ac:dyDescent="0.15">
      <c r="D42" s="156" t="s">
        <v>16</v>
      </c>
      <c r="E42" s="157" t="s">
        <v>82</v>
      </c>
      <c r="F42" s="158" t="s">
        <v>105</v>
      </c>
      <c r="G42" s="159">
        <f t="shared" si="0"/>
        <v>39204</v>
      </c>
      <c r="H42" s="160">
        <f t="shared" si="1"/>
        <v>40</v>
      </c>
      <c r="I42" s="161">
        <f t="shared" si="2"/>
        <v>3</v>
      </c>
      <c r="J42" s="157" t="s">
        <v>82</v>
      </c>
      <c r="K42" s="162">
        <f t="shared" si="3"/>
        <v>68.007008347826087</v>
      </c>
      <c r="L42" s="163">
        <f t="shared" si="4"/>
        <v>66.47634782608695</v>
      </c>
      <c r="M42" s="164">
        <f t="shared" si="5"/>
        <v>68.007008347826087</v>
      </c>
      <c r="N42" s="165">
        <f t="shared" si="6"/>
        <v>66.47634782608695</v>
      </c>
      <c r="O42" s="166">
        <f t="shared" si="7"/>
        <v>-2.250739385432865E-2</v>
      </c>
      <c r="P42" s="167">
        <f t="shared" si="8"/>
        <v>1.734695652173913</v>
      </c>
      <c r="Q42" s="168">
        <f t="shared" si="9"/>
        <v>1.6956521739130435</v>
      </c>
      <c r="R42" s="169" t="str">
        <f t="shared" si="10"/>
        <v/>
      </c>
      <c r="S42" s="170">
        <f t="shared" si="11"/>
        <v>-1.5306605217391365</v>
      </c>
      <c r="T42" s="171">
        <f t="shared" si="12"/>
        <v>-2.2507393854328626E-2</v>
      </c>
      <c r="V42" s="139" t="s">
        <v>82</v>
      </c>
      <c r="W42" s="122" t="s">
        <v>4</v>
      </c>
      <c r="Y42" s="140">
        <v>424</v>
      </c>
      <c r="Z42" s="140">
        <v>398.98</v>
      </c>
      <c r="AA42" s="140">
        <v>390</v>
      </c>
      <c r="AB42" s="140"/>
      <c r="AC42" s="140"/>
      <c r="AD42" s="140"/>
      <c r="AE42" s="140"/>
      <c r="AF42" s="140"/>
      <c r="AG42" s="140"/>
      <c r="AH42" s="141">
        <f t="shared" si="13"/>
        <v>424</v>
      </c>
      <c r="AI42" s="141">
        <f t="shared" si="14"/>
        <v>398.98</v>
      </c>
      <c r="AJ42" s="141">
        <f t="shared" si="15"/>
        <v>390</v>
      </c>
      <c r="AK42" s="142"/>
      <c r="AL42" s="142">
        <v>230000</v>
      </c>
      <c r="AM42" s="142"/>
      <c r="AN42" s="142">
        <v>230000</v>
      </c>
      <c r="AO42" s="142"/>
      <c r="AP42" s="142">
        <v>230000</v>
      </c>
      <c r="AQ42" s="144">
        <f t="shared" si="16"/>
        <v>230000</v>
      </c>
      <c r="AR42" s="145">
        <f t="shared" si="17"/>
        <v>100</v>
      </c>
      <c r="AS42" s="144">
        <f t="shared" si="18"/>
        <v>230000</v>
      </c>
      <c r="AT42" s="145">
        <f t="shared" si="19"/>
        <v>100</v>
      </c>
      <c r="AU42" s="146">
        <f t="shared" si="20"/>
        <v>398.98</v>
      </c>
      <c r="AV42" s="146" t="str">
        <f t="shared" si="21"/>
        <v/>
      </c>
      <c r="AW42" s="146">
        <f t="shared" si="22"/>
        <v>398.98</v>
      </c>
      <c r="AX42" s="147">
        <f t="shared" si="23"/>
        <v>-8.9800000000000182</v>
      </c>
      <c r="AY42" s="147" t="str">
        <f t="shared" si="24"/>
        <v/>
      </c>
      <c r="AZ42" s="147">
        <f t="shared" si="25"/>
        <v>-8.9800000000000182</v>
      </c>
      <c r="BA42" s="148">
        <f t="shared" si="26"/>
        <v>39204</v>
      </c>
      <c r="BB42" s="149">
        <f t="shared" si="27"/>
        <v>0.17045217391304349</v>
      </c>
      <c r="BC42" s="150">
        <f t="shared" si="28"/>
        <v>66.47634782608695</v>
      </c>
      <c r="BD42" s="151">
        <f t="shared" si="29"/>
        <v>0</v>
      </c>
      <c r="BE42" s="151">
        <f t="shared" si="30"/>
        <v>66.47634782608695</v>
      </c>
      <c r="BF42" s="151" t="str">
        <f t="shared" si="31"/>
        <v>yes</v>
      </c>
      <c r="BG42" s="152">
        <f t="shared" si="32"/>
        <v>0.17045217391304349</v>
      </c>
      <c r="BH42" s="152">
        <f t="shared" si="33"/>
        <v>68.007008347826087</v>
      </c>
      <c r="BI42" s="151">
        <f t="shared" si="34"/>
        <v>0</v>
      </c>
      <c r="BJ42" s="153">
        <f t="shared" si="35"/>
        <v>68.007008347826087</v>
      </c>
      <c r="BK42" s="121" t="str">
        <f t="shared" si="36"/>
        <v>yes</v>
      </c>
      <c r="BL42" s="152">
        <f t="shared" si="37"/>
        <v>-1.5306605217391365</v>
      </c>
      <c r="BM42" s="152" t="str">
        <f t="shared" si="38"/>
        <v/>
      </c>
      <c r="BN42" s="154">
        <f t="shared" si="39"/>
        <v>-1.5306605217391365</v>
      </c>
      <c r="BO42" s="154">
        <f t="shared" si="40"/>
        <v>0</v>
      </c>
      <c r="BP42" s="155">
        <f t="shared" si="41"/>
        <v>66.47634782608695</v>
      </c>
    </row>
    <row r="43" spans="2:68" s="121" customFormat="1" ht="18" customHeight="1" x14ac:dyDescent="0.15">
      <c r="D43" s="156" t="s">
        <v>16</v>
      </c>
      <c r="E43" s="157" t="s">
        <v>82</v>
      </c>
      <c r="F43" s="158" t="s">
        <v>129</v>
      </c>
      <c r="G43" s="159">
        <f t="shared" si="0"/>
        <v>39204</v>
      </c>
      <c r="H43" s="160">
        <f t="shared" si="1"/>
        <v>40</v>
      </c>
      <c r="I43" s="161">
        <f t="shared" si="2"/>
        <v>3</v>
      </c>
      <c r="J43" s="157" t="s">
        <v>82</v>
      </c>
      <c r="K43" s="162">
        <f t="shared" si="3"/>
        <v>67.666104000000004</v>
      </c>
      <c r="L43" s="163">
        <f t="shared" si="4"/>
        <v>66.47634782608695</v>
      </c>
      <c r="M43" s="164">
        <f t="shared" si="5"/>
        <v>67.666104000000004</v>
      </c>
      <c r="N43" s="165">
        <f t="shared" si="6"/>
        <v>66.47634782608695</v>
      </c>
      <c r="O43" s="166">
        <f t="shared" si="7"/>
        <v>-1.7582749760693406E-2</v>
      </c>
      <c r="P43" s="167">
        <f t="shared" si="8"/>
        <v>1.7260000000000002</v>
      </c>
      <c r="Q43" s="168">
        <f t="shared" si="9"/>
        <v>1.6956521739130435</v>
      </c>
      <c r="R43" s="169" t="str">
        <f t="shared" si="10"/>
        <v/>
      </c>
      <c r="S43" s="170">
        <f t="shared" si="11"/>
        <v>-1.1897561739130538</v>
      </c>
      <c r="T43" s="171">
        <f t="shared" si="12"/>
        <v>-1.7582749760693385E-2</v>
      </c>
      <c r="V43" s="139" t="s">
        <v>82</v>
      </c>
      <c r="W43" s="122" t="s">
        <v>4</v>
      </c>
      <c r="Y43" s="140">
        <v>424</v>
      </c>
      <c r="Z43" s="140">
        <v>396.98</v>
      </c>
      <c r="AA43" s="140">
        <v>390</v>
      </c>
      <c r="AB43" s="140"/>
      <c r="AC43" s="140"/>
      <c r="AD43" s="140"/>
      <c r="AE43" s="140"/>
      <c r="AF43" s="140"/>
      <c r="AG43" s="140"/>
      <c r="AH43" s="141">
        <f t="shared" si="13"/>
        <v>424</v>
      </c>
      <c r="AI43" s="141">
        <f t="shared" si="14"/>
        <v>396.98</v>
      </c>
      <c r="AJ43" s="141">
        <f t="shared" si="15"/>
        <v>390</v>
      </c>
      <c r="AK43" s="142"/>
      <c r="AL43" s="142">
        <v>230000</v>
      </c>
      <c r="AM43" s="142"/>
      <c r="AN43" s="142">
        <v>230000</v>
      </c>
      <c r="AO43" s="142"/>
      <c r="AP43" s="142">
        <v>230000</v>
      </c>
      <c r="AQ43" s="144">
        <f t="shared" si="16"/>
        <v>230000</v>
      </c>
      <c r="AR43" s="145">
        <f t="shared" si="17"/>
        <v>100</v>
      </c>
      <c r="AS43" s="144">
        <f t="shared" si="18"/>
        <v>230000</v>
      </c>
      <c r="AT43" s="145">
        <f t="shared" si="19"/>
        <v>100</v>
      </c>
      <c r="AU43" s="146">
        <f t="shared" si="20"/>
        <v>396.98</v>
      </c>
      <c r="AV43" s="146" t="str">
        <f t="shared" si="21"/>
        <v/>
      </c>
      <c r="AW43" s="146">
        <f t="shared" si="22"/>
        <v>396.98</v>
      </c>
      <c r="AX43" s="147">
        <f t="shared" si="23"/>
        <v>-6.9800000000000182</v>
      </c>
      <c r="AY43" s="147" t="str">
        <f t="shared" si="24"/>
        <v/>
      </c>
      <c r="AZ43" s="147">
        <f t="shared" si="25"/>
        <v>-6.9800000000000182</v>
      </c>
      <c r="BA43" s="148">
        <f t="shared" si="26"/>
        <v>39204</v>
      </c>
      <c r="BB43" s="149">
        <f t="shared" si="27"/>
        <v>0.17045217391304349</v>
      </c>
      <c r="BC43" s="150">
        <f t="shared" si="28"/>
        <v>66.47634782608695</v>
      </c>
      <c r="BD43" s="151">
        <f t="shared" si="29"/>
        <v>0</v>
      </c>
      <c r="BE43" s="151">
        <f t="shared" si="30"/>
        <v>66.47634782608695</v>
      </c>
      <c r="BF43" s="151" t="str">
        <f t="shared" si="31"/>
        <v>yes</v>
      </c>
      <c r="BG43" s="152">
        <f t="shared" si="32"/>
        <v>0.17045217391304349</v>
      </c>
      <c r="BH43" s="152">
        <f t="shared" si="33"/>
        <v>67.666104000000004</v>
      </c>
      <c r="BI43" s="151">
        <f t="shared" si="34"/>
        <v>0</v>
      </c>
      <c r="BJ43" s="153">
        <f t="shared" si="35"/>
        <v>67.666104000000004</v>
      </c>
      <c r="BK43" s="121" t="str">
        <f t="shared" si="36"/>
        <v>yes</v>
      </c>
      <c r="BL43" s="152">
        <f t="shared" si="37"/>
        <v>-1.1897561739130538</v>
      </c>
      <c r="BM43" s="152" t="str">
        <f t="shared" si="38"/>
        <v/>
      </c>
      <c r="BN43" s="154">
        <f t="shared" si="39"/>
        <v>-1.1897561739130538</v>
      </c>
      <c r="BO43" s="154">
        <f t="shared" si="40"/>
        <v>0</v>
      </c>
      <c r="BP43" s="155">
        <f t="shared" si="41"/>
        <v>66.47634782608695</v>
      </c>
    </row>
    <row r="44" spans="2:68" s="121" customFormat="1" ht="18" customHeight="1" x14ac:dyDescent="0.15">
      <c r="D44" s="156" t="s">
        <v>16</v>
      </c>
      <c r="E44" s="157" t="s">
        <v>82</v>
      </c>
      <c r="F44" s="158" t="s">
        <v>104</v>
      </c>
      <c r="G44" s="159">
        <f t="shared" si="0"/>
        <v>39204</v>
      </c>
      <c r="H44" s="160">
        <f t="shared" si="1"/>
        <v>40</v>
      </c>
      <c r="I44" s="161">
        <f t="shared" si="2"/>
        <v>3</v>
      </c>
      <c r="J44" s="157" t="s">
        <v>82</v>
      </c>
      <c r="K44" s="162">
        <f t="shared" si="3"/>
        <v>66.302486608695659</v>
      </c>
      <c r="L44" s="163">
        <f t="shared" si="4"/>
        <v>66.47634782608695</v>
      </c>
      <c r="M44" s="164">
        <f t="shared" si="5"/>
        <v>66.302486608695659</v>
      </c>
      <c r="N44" s="165">
        <f t="shared" si="6"/>
        <v>66.47634782608695</v>
      </c>
      <c r="O44" s="166">
        <f t="shared" si="7"/>
        <v>2.6222427888320521E-3</v>
      </c>
      <c r="P44" s="167">
        <f t="shared" si="8"/>
        <v>1.691217391304348</v>
      </c>
      <c r="Q44" s="168">
        <f t="shared" si="9"/>
        <v>1.6956521739130435</v>
      </c>
      <c r="R44" s="169" t="str">
        <f t="shared" si="10"/>
        <v/>
      </c>
      <c r="S44" s="170">
        <f t="shared" si="11"/>
        <v>0.17386121739129123</v>
      </c>
      <c r="T44" s="171">
        <f t="shared" si="12"/>
        <v>2.6222427888321327E-3</v>
      </c>
      <c r="V44" s="139" t="s">
        <v>82</v>
      </c>
      <c r="W44" s="122" t="s">
        <v>4</v>
      </c>
      <c r="Y44" s="140">
        <v>417</v>
      </c>
      <c r="Z44" s="140">
        <v>388.98</v>
      </c>
      <c r="AA44" s="140">
        <v>390</v>
      </c>
      <c r="AB44" s="175"/>
      <c r="AC44" s="140"/>
      <c r="AD44" s="175"/>
      <c r="AE44" s="140"/>
      <c r="AF44" s="175"/>
      <c r="AG44" s="140"/>
      <c r="AH44" s="141">
        <f t="shared" si="13"/>
        <v>417</v>
      </c>
      <c r="AI44" s="141">
        <f t="shared" si="14"/>
        <v>388.98</v>
      </c>
      <c r="AJ44" s="141">
        <f t="shared" si="15"/>
        <v>390</v>
      </c>
      <c r="AK44" s="142"/>
      <c r="AL44" s="142">
        <v>230000</v>
      </c>
      <c r="AM44" s="142"/>
      <c r="AN44" s="142">
        <v>230000</v>
      </c>
      <c r="AO44" s="142"/>
      <c r="AP44" s="142">
        <v>230000</v>
      </c>
      <c r="AQ44" s="144">
        <f t="shared" si="16"/>
        <v>230000</v>
      </c>
      <c r="AR44" s="145">
        <f t="shared" si="17"/>
        <v>100</v>
      </c>
      <c r="AS44" s="144">
        <f t="shared" si="18"/>
        <v>230000</v>
      </c>
      <c r="AT44" s="145">
        <f t="shared" si="19"/>
        <v>100</v>
      </c>
      <c r="AU44" s="146">
        <f t="shared" si="20"/>
        <v>388.98</v>
      </c>
      <c r="AV44" s="146" t="str">
        <f t="shared" si="21"/>
        <v/>
      </c>
      <c r="AW44" s="146">
        <f t="shared" si="22"/>
        <v>388.98</v>
      </c>
      <c r="AX44" s="147">
        <f t="shared" si="23"/>
        <v>1.0199999999999818</v>
      </c>
      <c r="AY44" s="147" t="str">
        <f t="shared" si="24"/>
        <v/>
      </c>
      <c r="AZ44" s="147">
        <f t="shared" si="25"/>
        <v>1.0199999999999818</v>
      </c>
      <c r="BA44" s="148">
        <f t="shared" si="26"/>
        <v>39204</v>
      </c>
      <c r="BB44" s="149">
        <f t="shared" si="27"/>
        <v>0.17045217391304349</v>
      </c>
      <c r="BC44" s="150">
        <f t="shared" si="28"/>
        <v>66.47634782608695</v>
      </c>
      <c r="BD44" s="151">
        <f t="shared" si="29"/>
        <v>0</v>
      </c>
      <c r="BE44" s="151">
        <f t="shared" si="30"/>
        <v>66.47634782608695</v>
      </c>
      <c r="BF44" s="151" t="str">
        <f t="shared" si="31"/>
        <v>yes</v>
      </c>
      <c r="BG44" s="152">
        <f t="shared" si="32"/>
        <v>0.17045217391304349</v>
      </c>
      <c r="BH44" s="152">
        <f t="shared" si="33"/>
        <v>66.302486608695659</v>
      </c>
      <c r="BI44" s="151">
        <f t="shared" si="34"/>
        <v>0</v>
      </c>
      <c r="BJ44" s="153">
        <f t="shared" si="35"/>
        <v>66.302486608695659</v>
      </c>
      <c r="BK44" s="121" t="str">
        <f t="shared" si="36"/>
        <v>yes</v>
      </c>
      <c r="BL44" s="152">
        <f t="shared" si="37"/>
        <v>0.17386121739129123</v>
      </c>
      <c r="BM44" s="152" t="str">
        <f t="shared" si="38"/>
        <v/>
      </c>
      <c r="BN44" s="154">
        <f t="shared" si="39"/>
        <v>0.17386121739129123</v>
      </c>
      <c r="BO44" s="154">
        <f t="shared" si="40"/>
        <v>0</v>
      </c>
      <c r="BP44" s="155">
        <f t="shared" si="41"/>
        <v>66.47634782608695</v>
      </c>
    </row>
    <row r="45" spans="2:68" s="121" customFormat="1" ht="18" customHeight="1" x14ac:dyDescent="0.15">
      <c r="D45" s="156" t="s">
        <v>16</v>
      </c>
      <c r="E45" s="157" t="s">
        <v>146</v>
      </c>
      <c r="F45" s="158" t="s">
        <v>158</v>
      </c>
      <c r="G45" s="159">
        <f t="shared" si="0"/>
        <v>39204</v>
      </c>
      <c r="H45" s="160">
        <f t="shared" si="1"/>
        <v>40</v>
      </c>
      <c r="I45" s="161">
        <f t="shared" si="2"/>
        <v>3</v>
      </c>
      <c r="J45" s="157" t="s">
        <v>146</v>
      </c>
      <c r="K45" s="162">
        <f t="shared" si="3"/>
        <v>69.54107791304348</v>
      </c>
      <c r="L45" s="163">
        <f t="shared" si="4"/>
        <v>69.88539130434782</v>
      </c>
      <c r="M45" s="164">
        <f t="shared" si="5"/>
        <v>69.54107791304348</v>
      </c>
      <c r="N45" s="165">
        <f t="shared" si="6"/>
        <v>69.88539130434782</v>
      </c>
      <c r="O45" s="166">
        <f t="shared" si="7"/>
        <v>4.9512230991715089E-3</v>
      </c>
      <c r="P45" s="167">
        <f t="shared" si="8"/>
        <v>1.7738260869565219</v>
      </c>
      <c r="Q45" s="168">
        <f t="shared" si="9"/>
        <v>1.7826086956521738</v>
      </c>
      <c r="R45" s="169" t="str">
        <f t="shared" si="10"/>
        <v/>
      </c>
      <c r="S45" s="170">
        <f t="shared" si="11"/>
        <v>0.34431339130433969</v>
      </c>
      <c r="T45" s="171">
        <f t="shared" si="12"/>
        <v>4.9512230991714109E-3</v>
      </c>
      <c r="V45" s="139" t="s">
        <v>146</v>
      </c>
      <c r="W45" s="122" t="s">
        <v>4</v>
      </c>
      <c r="Y45" s="140"/>
      <c r="Z45" s="140">
        <v>407.98</v>
      </c>
      <c r="AA45" s="140">
        <v>410</v>
      </c>
      <c r="AB45" s="175"/>
      <c r="AC45" s="140"/>
      <c r="AD45" s="175"/>
      <c r="AE45" s="140"/>
      <c r="AF45" s="175"/>
      <c r="AG45" s="140"/>
      <c r="AH45" s="141">
        <f t="shared" si="13"/>
        <v>0</v>
      </c>
      <c r="AI45" s="141">
        <f t="shared" si="14"/>
        <v>407.98</v>
      </c>
      <c r="AJ45" s="141">
        <f t="shared" si="15"/>
        <v>410</v>
      </c>
      <c r="AK45" s="142"/>
      <c r="AL45" s="142">
        <v>230000</v>
      </c>
      <c r="AM45" s="142"/>
      <c r="AN45" s="142">
        <v>230000</v>
      </c>
      <c r="AO45" s="142"/>
      <c r="AP45" s="142">
        <v>230000</v>
      </c>
      <c r="AQ45" s="144">
        <f t="shared" si="16"/>
        <v>230000</v>
      </c>
      <c r="AR45" s="145">
        <f t="shared" si="17"/>
        <v>100</v>
      </c>
      <c r="AS45" s="144">
        <f t="shared" si="18"/>
        <v>230000</v>
      </c>
      <c r="AT45" s="145">
        <f t="shared" si="19"/>
        <v>100</v>
      </c>
      <c r="AU45" s="146">
        <f t="shared" si="20"/>
        <v>407.98000000000008</v>
      </c>
      <c r="AV45" s="146" t="str">
        <f t="shared" si="21"/>
        <v/>
      </c>
      <c r="AW45" s="146">
        <f t="shared" si="22"/>
        <v>407.98000000000008</v>
      </c>
      <c r="AX45" s="147">
        <f t="shared" si="23"/>
        <v>2.019999999999925</v>
      </c>
      <c r="AY45" s="147" t="str">
        <f t="shared" si="24"/>
        <v/>
      </c>
      <c r="AZ45" s="147">
        <f t="shared" si="25"/>
        <v>2.019999999999925</v>
      </c>
      <c r="BA45" s="148">
        <f t="shared" si="26"/>
        <v>39204</v>
      </c>
      <c r="BB45" s="149">
        <f t="shared" si="27"/>
        <v>0.17045217391304349</v>
      </c>
      <c r="BC45" s="150">
        <f t="shared" si="28"/>
        <v>69.88539130434782</v>
      </c>
      <c r="BD45" s="151">
        <f t="shared" si="29"/>
        <v>0</v>
      </c>
      <c r="BE45" s="151">
        <f t="shared" si="30"/>
        <v>69.88539130434782</v>
      </c>
      <c r="BF45" s="151" t="str">
        <f t="shared" si="31"/>
        <v>yes</v>
      </c>
      <c r="BG45" s="152">
        <f t="shared" si="32"/>
        <v>0.17045217391304349</v>
      </c>
      <c r="BH45" s="152">
        <f t="shared" si="33"/>
        <v>69.54107791304348</v>
      </c>
      <c r="BI45" s="151">
        <f t="shared" si="34"/>
        <v>0</v>
      </c>
      <c r="BJ45" s="153">
        <f t="shared" si="35"/>
        <v>69.54107791304348</v>
      </c>
      <c r="BK45" s="121" t="str">
        <f t="shared" si="36"/>
        <v>yes</v>
      </c>
      <c r="BL45" s="152">
        <f t="shared" si="37"/>
        <v>0.34431339130433969</v>
      </c>
      <c r="BM45" s="152" t="str">
        <f t="shared" si="38"/>
        <v/>
      </c>
      <c r="BN45" s="154">
        <f t="shared" si="39"/>
        <v>0.34431339130433969</v>
      </c>
      <c r="BO45" s="154">
        <f t="shared" si="40"/>
        <v>0</v>
      </c>
      <c r="BP45" s="155">
        <f t="shared" si="41"/>
        <v>69.88539130434782</v>
      </c>
    </row>
    <row r="46" spans="2:68" s="121" customFormat="1" ht="18" customHeight="1" x14ac:dyDescent="0.15">
      <c r="D46" s="156" t="s">
        <v>16</v>
      </c>
      <c r="E46" s="157" t="s">
        <v>146</v>
      </c>
      <c r="F46" s="158" t="s">
        <v>219</v>
      </c>
      <c r="G46" s="159">
        <f t="shared" si="0"/>
        <v>39204</v>
      </c>
      <c r="H46" s="160">
        <f t="shared" si="1"/>
        <v>40</v>
      </c>
      <c r="I46" s="161">
        <f t="shared" si="2"/>
        <v>3</v>
      </c>
      <c r="J46" s="157" t="s">
        <v>146</v>
      </c>
      <c r="K46" s="162">
        <f t="shared" si="3"/>
        <v>0</v>
      </c>
      <c r="L46" s="163">
        <f t="shared" si="4"/>
        <v>69.88539130434782</v>
      </c>
      <c r="M46" s="164" t="str">
        <f t="shared" si="5"/>
        <v/>
      </c>
      <c r="N46" s="165">
        <f t="shared" si="6"/>
        <v>69.88539130434782</v>
      </c>
      <c r="O46" s="166" t="str">
        <f t="shared" si="7"/>
        <v>New</v>
      </c>
      <c r="P46" s="167">
        <f t="shared" si="8"/>
        <v>0</v>
      </c>
      <c r="Q46" s="168">
        <f t="shared" si="9"/>
        <v>1.7826086956521738</v>
      </c>
      <c r="R46" s="169" t="str">
        <f t="shared" si="10"/>
        <v>New</v>
      </c>
      <c r="S46" s="170" t="str">
        <f t="shared" si="11"/>
        <v>New</v>
      </c>
      <c r="T46" s="171" t="str">
        <f t="shared" si="12"/>
        <v/>
      </c>
      <c r="V46" s="139" t="s">
        <v>146</v>
      </c>
      <c r="W46" s="122" t="s">
        <v>4</v>
      </c>
      <c r="Y46" s="140"/>
      <c r="Z46" s="140"/>
      <c r="AA46" s="140">
        <v>410</v>
      </c>
      <c r="AB46" s="175"/>
      <c r="AC46" s="140"/>
      <c r="AD46" s="175"/>
      <c r="AE46" s="140"/>
      <c r="AF46" s="175"/>
      <c r="AG46" s="140"/>
      <c r="AH46" s="141">
        <f t="shared" si="13"/>
        <v>0</v>
      </c>
      <c r="AI46" s="141">
        <f t="shared" si="14"/>
        <v>0</v>
      </c>
      <c r="AJ46" s="141">
        <f t="shared" si="15"/>
        <v>410</v>
      </c>
      <c r="AK46" s="142"/>
      <c r="AL46" s="142">
        <v>230000</v>
      </c>
      <c r="AM46" s="142"/>
      <c r="AN46" s="142">
        <v>230000</v>
      </c>
      <c r="AO46" s="142"/>
      <c r="AP46" s="142">
        <v>230000</v>
      </c>
      <c r="AQ46" s="144">
        <f t="shared" si="16"/>
        <v>230000</v>
      </c>
      <c r="AR46" s="145">
        <f t="shared" si="17"/>
        <v>100</v>
      </c>
      <c r="AS46" s="144">
        <f t="shared" si="18"/>
        <v>230000</v>
      </c>
      <c r="AT46" s="145">
        <f t="shared" si="19"/>
        <v>100</v>
      </c>
      <c r="AU46" s="146" t="str">
        <f t="shared" si="20"/>
        <v/>
      </c>
      <c r="AV46" s="146" t="str">
        <f t="shared" si="21"/>
        <v/>
      </c>
      <c r="AW46" s="146" t="str">
        <f t="shared" si="22"/>
        <v/>
      </c>
      <c r="AX46" s="147" t="str">
        <f t="shared" si="23"/>
        <v/>
      </c>
      <c r="AY46" s="147" t="str">
        <f t="shared" si="24"/>
        <v/>
      </c>
      <c r="AZ46" s="147" t="str">
        <f t="shared" si="25"/>
        <v>New</v>
      </c>
      <c r="BA46" s="148">
        <f t="shared" si="26"/>
        <v>39204</v>
      </c>
      <c r="BB46" s="149">
        <f t="shared" si="27"/>
        <v>0.17045217391304349</v>
      </c>
      <c r="BC46" s="150">
        <f t="shared" si="28"/>
        <v>69.88539130434782</v>
      </c>
      <c r="BD46" s="151">
        <f t="shared" si="29"/>
        <v>0</v>
      </c>
      <c r="BE46" s="151">
        <f t="shared" si="30"/>
        <v>69.88539130434782</v>
      </c>
      <c r="BF46" s="151" t="str">
        <f t="shared" si="31"/>
        <v>yes</v>
      </c>
      <c r="BG46" s="152">
        <f t="shared" si="32"/>
        <v>0.17045217391304349</v>
      </c>
      <c r="BH46" s="152" t="str">
        <f t="shared" si="33"/>
        <v/>
      </c>
      <c r="BI46" s="151">
        <f t="shared" si="34"/>
        <v>0</v>
      </c>
      <c r="BJ46" s="153">
        <f t="shared" si="35"/>
        <v>0</v>
      </c>
      <c r="BK46" s="121" t="str">
        <f t="shared" si="36"/>
        <v>yes</v>
      </c>
      <c r="BL46" s="152" t="str">
        <f t="shared" si="37"/>
        <v/>
      </c>
      <c r="BM46" s="152" t="str">
        <f t="shared" si="38"/>
        <v/>
      </c>
      <c r="BN46" s="154" t="str">
        <f t="shared" si="39"/>
        <v/>
      </c>
      <c r="BO46" s="154" t="e">
        <f t="shared" si="40"/>
        <v>#VALUE!</v>
      </c>
      <c r="BP46" s="155">
        <f t="shared" si="41"/>
        <v>69.88539130434782</v>
      </c>
    </row>
    <row r="47" spans="2:68" s="121" customFormat="1" ht="18" customHeight="1" x14ac:dyDescent="0.15">
      <c r="D47" s="156" t="s">
        <v>16</v>
      </c>
      <c r="E47" s="157" t="s">
        <v>146</v>
      </c>
      <c r="F47" s="158" t="s">
        <v>148</v>
      </c>
      <c r="G47" s="159">
        <f t="shared" si="0"/>
        <v>39204</v>
      </c>
      <c r="H47" s="160">
        <f t="shared" si="1"/>
        <v>40</v>
      </c>
      <c r="I47" s="161">
        <f t="shared" si="2"/>
        <v>3</v>
      </c>
      <c r="J47" s="157" t="s">
        <v>146</v>
      </c>
      <c r="K47" s="162">
        <f t="shared" si="3"/>
        <v>69.54107791304348</v>
      </c>
      <c r="L47" s="163">
        <f t="shared" si="4"/>
        <v>69.88539130434782</v>
      </c>
      <c r="M47" s="164">
        <f t="shared" si="5"/>
        <v>69.54107791304348</v>
      </c>
      <c r="N47" s="165">
        <f t="shared" si="6"/>
        <v>69.88539130434782</v>
      </c>
      <c r="O47" s="166">
        <f t="shared" si="7"/>
        <v>4.9512230991715089E-3</v>
      </c>
      <c r="P47" s="167">
        <f t="shared" si="8"/>
        <v>1.7738260869565219</v>
      </c>
      <c r="Q47" s="168">
        <f t="shared" si="9"/>
        <v>1.7826086956521738</v>
      </c>
      <c r="R47" s="169" t="str">
        <f t="shared" si="10"/>
        <v/>
      </c>
      <c r="S47" s="170">
        <f t="shared" si="11"/>
        <v>0.34431339130433969</v>
      </c>
      <c r="T47" s="171">
        <f t="shared" si="12"/>
        <v>4.9512230991714109E-3</v>
      </c>
      <c r="V47" s="139" t="s">
        <v>146</v>
      </c>
      <c r="W47" s="122" t="s">
        <v>4</v>
      </c>
      <c r="Y47" s="140">
        <v>431</v>
      </c>
      <c r="Z47" s="140">
        <v>407.98</v>
      </c>
      <c r="AA47" s="140">
        <v>410</v>
      </c>
      <c r="AB47" s="175"/>
      <c r="AC47" s="140"/>
      <c r="AD47" s="175"/>
      <c r="AE47" s="140"/>
      <c r="AF47" s="175"/>
      <c r="AG47" s="140"/>
      <c r="AH47" s="141">
        <f t="shared" si="13"/>
        <v>431</v>
      </c>
      <c r="AI47" s="141">
        <f t="shared" si="14"/>
        <v>407.98</v>
      </c>
      <c r="AJ47" s="141">
        <f t="shared" si="15"/>
        <v>410</v>
      </c>
      <c r="AK47" s="142"/>
      <c r="AL47" s="142">
        <v>230000</v>
      </c>
      <c r="AM47" s="142"/>
      <c r="AN47" s="142">
        <v>230000</v>
      </c>
      <c r="AO47" s="142"/>
      <c r="AP47" s="142">
        <v>230000</v>
      </c>
      <c r="AQ47" s="144">
        <f t="shared" si="16"/>
        <v>230000</v>
      </c>
      <c r="AR47" s="145">
        <f t="shared" si="17"/>
        <v>100</v>
      </c>
      <c r="AS47" s="144">
        <f t="shared" si="18"/>
        <v>230000</v>
      </c>
      <c r="AT47" s="145">
        <f t="shared" si="19"/>
        <v>100</v>
      </c>
      <c r="AU47" s="146">
        <f t="shared" si="20"/>
        <v>407.98000000000008</v>
      </c>
      <c r="AV47" s="146" t="str">
        <f t="shared" si="21"/>
        <v/>
      </c>
      <c r="AW47" s="146">
        <f t="shared" si="22"/>
        <v>407.98000000000008</v>
      </c>
      <c r="AX47" s="147">
        <f t="shared" si="23"/>
        <v>2.019999999999925</v>
      </c>
      <c r="AY47" s="147" t="str">
        <f t="shared" si="24"/>
        <v/>
      </c>
      <c r="AZ47" s="147">
        <f t="shared" si="25"/>
        <v>2.019999999999925</v>
      </c>
      <c r="BA47" s="148">
        <f t="shared" si="26"/>
        <v>39204</v>
      </c>
      <c r="BB47" s="149">
        <f t="shared" si="27"/>
        <v>0.17045217391304349</v>
      </c>
      <c r="BC47" s="150">
        <f t="shared" si="28"/>
        <v>69.88539130434782</v>
      </c>
      <c r="BD47" s="151">
        <f t="shared" si="29"/>
        <v>0</v>
      </c>
      <c r="BE47" s="151">
        <f t="shared" si="30"/>
        <v>69.88539130434782</v>
      </c>
      <c r="BF47" s="151" t="str">
        <f t="shared" si="31"/>
        <v>yes</v>
      </c>
      <c r="BG47" s="152">
        <f t="shared" si="32"/>
        <v>0.17045217391304349</v>
      </c>
      <c r="BH47" s="152">
        <f t="shared" si="33"/>
        <v>69.54107791304348</v>
      </c>
      <c r="BI47" s="151">
        <f t="shared" si="34"/>
        <v>0</v>
      </c>
      <c r="BJ47" s="153">
        <f t="shared" si="35"/>
        <v>69.54107791304348</v>
      </c>
      <c r="BK47" s="121" t="str">
        <f t="shared" si="36"/>
        <v>yes</v>
      </c>
      <c r="BL47" s="152">
        <f t="shared" si="37"/>
        <v>0.34431339130433969</v>
      </c>
      <c r="BM47" s="152" t="str">
        <f t="shared" si="38"/>
        <v/>
      </c>
      <c r="BN47" s="154">
        <f t="shared" si="39"/>
        <v>0.34431339130433969</v>
      </c>
      <c r="BO47" s="154">
        <f t="shared" si="40"/>
        <v>0</v>
      </c>
      <c r="BP47" s="155">
        <f t="shared" si="41"/>
        <v>69.88539130434782</v>
      </c>
    </row>
    <row r="48" spans="2:68" s="121" customFormat="1" ht="18" customHeight="1" x14ac:dyDescent="0.15">
      <c r="D48" s="156" t="s">
        <v>16</v>
      </c>
      <c r="E48" s="157" t="s">
        <v>146</v>
      </c>
      <c r="F48" s="158" t="s">
        <v>149</v>
      </c>
      <c r="G48" s="159">
        <f t="shared" si="0"/>
        <v>39204</v>
      </c>
      <c r="H48" s="160">
        <f t="shared" si="1"/>
        <v>40</v>
      </c>
      <c r="I48" s="161">
        <f t="shared" si="2"/>
        <v>3</v>
      </c>
      <c r="J48" s="157" t="s">
        <v>146</v>
      </c>
      <c r="K48" s="162">
        <f t="shared" si="3"/>
        <v>69.54107791304348</v>
      </c>
      <c r="L48" s="163">
        <f t="shared" si="4"/>
        <v>69.88539130434782</v>
      </c>
      <c r="M48" s="164">
        <f t="shared" si="5"/>
        <v>69.54107791304348</v>
      </c>
      <c r="N48" s="165">
        <f t="shared" si="6"/>
        <v>69.88539130434782</v>
      </c>
      <c r="O48" s="166">
        <f t="shared" si="7"/>
        <v>4.9512230991715089E-3</v>
      </c>
      <c r="P48" s="167">
        <f t="shared" si="8"/>
        <v>1.7738260869565219</v>
      </c>
      <c r="Q48" s="168">
        <f t="shared" si="9"/>
        <v>1.7826086956521738</v>
      </c>
      <c r="R48" s="169" t="str">
        <f t="shared" si="10"/>
        <v/>
      </c>
      <c r="S48" s="170">
        <f t="shared" si="11"/>
        <v>0.34431339130433969</v>
      </c>
      <c r="T48" s="171">
        <f t="shared" si="12"/>
        <v>4.9512230991714109E-3</v>
      </c>
      <c r="V48" s="139" t="s">
        <v>146</v>
      </c>
      <c r="W48" s="122" t="s">
        <v>4</v>
      </c>
      <c r="Y48" s="140">
        <v>437</v>
      </c>
      <c r="Z48" s="140">
        <v>407.98</v>
      </c>
      <c r="AA48" s="140">
        <v>410</v>
      </c>
      <c r="AB48" s="175"/>
      <c r="AC48" s="140"/>
      <c r="AD48" s="175"/>
      <c r="AE48" s="140"/>
      <c r="AF48" s="175"/>
      <c r="AG48" s="140"/>
      <c r="AH48" s="141">
        <f t="shared" si="13"/>
        <v>437</v>
      </c>
      <c r="AI48" s="141">
        <f t="shared" si="14"/>
        <v>407.98</v>
      </c>
      <c r="AJ48" s="141">
        <f t="shared" si="15"/>
        <v>410</v>
      </c>
      <c r="AK48" s="142"/>
      <c r="AL48" s="142">
        <v>230000</v>
      </c>
      <c r="AM48" s="142"/>
      <c r="AN48" s="142">
        <v>230000</v>
      </c>
      <c r="AO48" s="142"/>
      <c r="AP48" s="142">
        <v>230000</v>
      </c>
      <c r="AQ48" s="144">
        <f t="shared" si="16"/>
        <v>230000</v>
      </c>
      <c r="AR48" s="145">
        <f t="shared" si="17"/>
        <v>100</v>
      </c>
      <c r="AS48" s="144">
        <f t="shared" si="18"/>
        <v>230000</v>
      </c>
      <c r="AT48" s="145">
        <f t="shared" si="19"/>
        <v>100</v>
      </c>
      <c r="AU48" s="146">
        <f t="shared" si="20"/>
        <v>407.98000000000008</v>
      </c>
      <c r="AV48" s="146" t="str">
        <f t="shared" si="21"/>
        <v/>
      </c>
      <c r="AW48" s="146">
        <f t="shared" si="22"/>
        <v>407.98000000000008</v>
      </c>
      <c r="AX48" s="147">
        <f t="shared" si="23"/>
        <v>2.019999999999925</v>
      </c>
      <c r="AY48" s="147" t="str">
        <f t="shared" si="24"/>
        <v/>
      </c>
      <c r="AZ48" s="147">
        <f t="shared" si="25"/>
        <v>2.019999999999925</v>
      </c>
      <c r="BA48" s="148">
        <f t="shared" si="26"/>
        <v>39204</v>
      </c>
      <c r="BB48" s="149">
        <f t="shared" si="27"/>
        <v>0.17045217391304349</v>
      </c>
      <c r="BC48" s="150">
        <f t="shared" si="28"/>
        <v>69.88539130434782</v>
      </c>
      <c r="BD48" s="151">
        <f t="shared" si="29"/>
        <v>0</v>
      </c>
      <c r="BE48" s="151">
        <f t="shared" si="30"/>
        <v>69.88539130434782</v>
      </c>
      <c r="BF48" s="151" t="str">
        <f t="shared" si="31"/>
        <v>yes</v>
      </c>
      <c r="BG48" s="152">
        <f t="shared" si="32"/>
        <v>0.17045217391304349</v>
      </c>
      <c r="BH48" s="152">
        <f t="shared" si="33"/>
        <v>69.54107791304348</v>
      </c>
      <c r="BI48" s="151">
        <f t="shared" si="34"/>
        <v>0</v>
      </c>
      <c r="BJ48" s="153">
        <f t="shared" si="35"/>
        <v>69.54107791304348</v>
      </c>
      <c r="BK48" s="121" t="str">
        <f t="shared" si="36"/>
        <v>yes</v>
      </c>
      <c r="BL48" s="152">
        <f t="shared" si="37"/>
        <v>0.34431339130433969</v>
      </c>
      <c r="BM48" s="152" t="str">
        <f t="shared" si="38"/>
        <v/>
      </c>
      <c r="BN48" s="154">
        <f t="shared" si="39"/>
        <v>0.34431339130433969</v>
      </c>
      <c r="BO48" s="154">
        <f t="shared" si="40"/>
        <v>0</v>
      </c>
      <c r="BP48" s="155">
        <f t="shared" si="41"/>
        <v>69.88539130434782</v>
      </c>
    </row>
    <row r="49" spans="3:68" s="121" customFormat="1" ht="18" customHeight="1" x14ac:dyDescent="0.15">
      <c r="D49" s="156" t="s">
        <v>16</v>
      </c>
      <c r="E49" s="157" t="s">
        <v>146</v>
      </c>
      <c r="F49" s="158" t="s">
        <v>218</v>
      </c>
      <c r="G49" s="159">
        <f t="shared" si="0"/>
        <v>39204</v>
      </c>
      <c r="H49" s="160">
        <f t="shared" si="1"/>
        <v>40</v>
      </c>
      <c r="I49" s="161">
        <f t="shared" si="2"/>
        <v>3</v>
      </c>
      <c r="J49" s="157" t="s">
        <v>146</v>
      </c>
      <c r="K49" s="162">
        <f t="shared" si="3"/>
        <v>0</v>
      </c>
      <c r="L49" s="163">
        <f t="shared" si="4"/>
        <v>69.88539130434782</v>
      </c>
      <c r="M49" s="164" t="str">
        <f t="shared" si="5"/>
        <v/>
      </c>
      <c r="N49" s="165">
        <f t="shared" si="6"/>
        <v>69.88539130434782</v>
      </c>
      <c r="O49" s="166" t="str">
        <f t="shared" si="7"/>
        <v>New</v>
      </c>
      <c r="P49" s="167">
        <f t="shared" si="8"/>
        <v>0</v>
      </c>
      <c r="Q49" s="168">
        <f t="shared" si="9"/>
        <v>1.7826086956521738</v>
      </c>
      <c r="R49" s="169" t="str">
        <f t="shared" si="10"/>
        <v>New</v>
      </c>
      <c r="S49" s="170" t="str">
        <f t="shared" si="11"/>
        <v>New</v>
      </c>
      <c r="T49" s="171" t="str">
        <f t="shared" si="12"/>
        <v/>
      </c>
      <c r="V49" s="139" t="s">
        <v>146</v>
      </c>
      <c r="W49" s="122" t="s">
        <v>4</v>
      </c>
      <c r="Y49" s="140"/>
      <c r="Z49" s="140"/>
      <c r="AA49" s="140">
        <v>410</v>
      </c>
      <c r="AB49" s="175"/>
      <c r="AC49" s="140"/>
      <c r="AD49" s="175"/>
      <c r="AE49" s="140"/>
      <c r="AF49" s="175"/>
      <c r="AG49" s="140"/>
      <c r="AH49" s="141">
        <f t="shared" si="13"/>
        <v>0</v>
      </c>
      <c r="AI49" s="141">
        <f t="shared" si="14"/>
        <v>0</v>
      </c>
      <c r="AJ49" s="141">
        <f t="shared" si="15"/>
        <v>410</v>
      </c>
      <c r="AK49" s="142"/>
      <c r="AL49" s="142">
        <v>230000</v>
      </c>
      <c r="AM49" s="142"/>
      <c r="AN49" s="142">
        <v>230000</v>
      </c>
      <c r="AO49" s="142"/>
      <c r="AP49" s="142">
        <v>230000</v>
      </c>
      <c r="AQ49" s="144">
        <f t="shared" si="16"/>
        <v>230000</v>
      </c>
      <c r="AR49" s="145">
        <f t="shared" si="17"/>
        <v>100</v>
      </c>
      <c r="AS49" s="144">
        <f t="shared" si="18"/>
        <v>230000</v>
      </c>
      <c r="AT49" s="145">
        <f t="shared" si="19"/>
        <v>100</v>
      </c>
      <c r="AU49" s="146" t="str">
        <f t="shared" si="20"/>
        <v/>
      </c>
      <c r="AV49" s="146" t="str">
        <f t="shared" si="21"/>
        <v/>
      </c>
      <c r="AW49" s="146" t="str">
        <f t="shared" si="22"/>
        <v/>
      </c>
      <c r="AX49" s="147" t="str">
        <f t="shared" si="23"/>
        <v/>
      </c>
      <c r="AY49" s="147" t="str">
        <f t="shared" si="24"/>
        <v/>
      </c>
      <c r="AZ49" s="147" t="str">
        <f t="shared" si="25"/>
        <v>New</v>
      </c>
      <c r="BA49" s="148">
        <f t="shared" si="26"/>
        <v>39204</v>
      </c>
      <c r="BB49" s="149">
        <f t="shared" si="27"/>
        <v>0.17045217391304349</v>
      </c>
      <c r="BC49" s="150">
        <f t="shared" si="28"/>
        <v>69.88539130434782</v>
      </c>
      <c r="BD49" s="151">
        <f t="shared" si="29"/>
        <v>0</v>
      </c>
      <c r="BE49" s="151">
        <f t="shared" si="30"/>
        <v>69.88539130434782</v>
      </c>
      <c r="BF49" s="151" t="str">
        <f t="shared" si="31"/>
        <v>yes</v>
      </c>
      <c r="BG49" s="152">
        <f t="shared" si="32"/>
        <v>0.17045217391304349</v>
      </c>
      <c r="BH49" s="152" t="str">
        <f t="shared" si="33"/>
        <v/>
      </c>
      <c r="BI49" s="151">
        <f t="shared" si="34"/>
        <v>0</v>
      </c>
      <c r="BJ49" s="153">
        <f t="shared" si="35"/>
        <v>0</v>
      </c>
      <c r="BK49" s="121" t="str">
        <f t="shared" si="36"/>
        <v>yes</v>
      </c>
      <c r="BL49" s="152" t="str">
        <f t="shared" si="37"/>
        <v/>
      </c>
      <c r="BM49" s="152" t="str">
        <f t="shared" si="38"/>
        <v/>
      </c>
      <c r="BN49" s="154" t="str">
        <f t="shared" si="39"/>
        <v/>
      </c>
      <c r="BO49" s="154" t="e">
        <f t="shared" si="40"/>
        <v>#VALUE!</v>
      </c>
      <c r="BP49" s="155">
        <f t="shared" si="41"/>
        <v>69.88539130434782</v>
      </c>
    </row>
    <row r="50" spans="3:68" s="121" customFormat="1" ht="18" customHeight="1" x14ac:dyDescent="0.15">
      <c r="C50" s="122"/>
      <c r="D50" s="156" t="s">
        <v>17</v>
      </c>
      <c r="E50" s="157" t="s">
        <v>146</v>
      </c>
      <c r="F50" s="158" t="s">
        <v>222</v>
      </c>
      <c r="G50" s="159">
        <f t="shared" si="0"/>
        <v>39204</v>
      </c>
      <c r="H50" s="160">
        <f t="shared" si="1"/>
        <v>40</v>
      </c>
      <c r="I50" s="161">
        <f t="shared" si="2"/>
        <v>3</v>
      </c>
      <c r="J50" s="157" t="s">
        <v>146</v>
      </c>
      <c r="K50" s="162">
        <f t="shared" si="3"/>
        <v>0</v>
      </c>
      <c r="L50" s="163">
        <f t="shared" si="4"/>
        <v>69.141599999999997</v>
      </c>
      <c r="M50" s="164" t="str">
        <f t="shared" si="5"/>
        <v/>
      </c>
      <c r="N50" s="165">
        <f t="shared" si="6"/>
        <v>69.141599999999997</v>
      </c>
      <c r="O50" s="166" t="str">
        <f t="shared" si="7"/>
        <v>New</v>
      </c>
      <c r="P50" s="167">
        <f t="shared" si="8"/>
        <v>0</v>
      </c>
      <c r="Q50" s="168">
        <f t="shared" si="9"/>
        <v>1.7636363636363637</v>
      </c>
      <c r="R50" s="169" t="str">
        <f t="shared" si="10"/>
        <v>New</v>
      </c>
      <c r="S50" s="170" t="str">
        <f t="shared" si="11"/>
        <v>New</v>
      </c>
      <c r="T50" s="171" t="str">
        <f t="shared" si="12"/>
        <v/>
      </c>
      <c r="V50" s="176" t="s">
        <v>146</v>
      </c>
      <c r="W50" s="122" t="s">
        <v>4</v>
      </c>
      <c r="Y50" s="140"/>
      <c r="Z50" s="140"/>
      <c r="AA50" s="140">
        <v>388</v>
      </c>
      <c r="AB50" s="140"/>
      <c r="AC50" s="140"/>
      <c r="AD50" s="140"/>
      <c r="AE50" s="140"/>
      <c r="AF50" s="140"/>
      <c r="AG50" s="140"/>
      <c r="AH50" s="141">
        <f t="shared" si="13"/>
        <v>0</v>
      </c>
      <c r="AI50" s="141">
        <f t="shared" si="14"/>
        <v>0</v>
      </c>
      <c r="AJ50" s="141">
        <f t="shared" si="15"/>
        <v>388</v>
      </c>
      <c r="AK50" s="142"/>
      <c r="AL50" s="142">
        <v>220000</v>
      </c>
      <c r="AM50" s="142"/>
      <c r="AN50" s="142">
        <v>220000</v>
      </c>
      <c r="AO50" s="142"/>
      <c r="AP50" s="142">
        <v>220000</v>
      </c>
      <c r="AQ50" s="144">
        <f t="shared" si="16"/>
        <v>220000</v>
      </c>
      <c r="AR50" s="145">
        <f t="shared" si="17"/>
        <v>100</v>
      </c>
      <c r="AS50" s="144">
        <f t="shared" si="18"/>
        <v>220000</v>
      </c>
      <c r="AT50" s="145">
        <f t="shared" si="19"/>
        <v>100</v>
      </c>
      <c r="AU50" s="146" t="str">
        <f t="shared" si="20"/>
        <v/>
      </c>
      <c r="AV50" s="146" t="str">
        <f t="shared" si="21"/>
        <v/>
      </c>
      <c r="AW50" s="146" t="str">
        <f t="shared" si="22"/>
        <v/>
      </c>
      <c r="AX50" s="147" t="str">
        <f t="shared" si="23"/>
        <v/>
      </c>
      <c r="AY50" s="147" t="str">
        <f t="shared" si="24"/>
        <v/>
      </c>
      <c r="AZ50" s="147" t="str">
        <f t="shared" si="25"/>
        <v>New</v>
      </c>
      <c r="BA50" s="148">
        <f t="shared" si="26"/>
        <v>39204</v>
      </c>
      <c r="BB50" s="149">
        <f t="shared" si="27"/>
        <v>0.1782</v>
      </c>
      <c r="BC50" s="150">
        <f t="shared" si="28"/>
        <v>69.141599999999997</v>
      </c>
      <c r="BD50" s="151">
        <f t="shared" si="29"/>
        <v>0</v>
      </c>
      <c r="BE50" s="151">
        <f t="shared" si="30"/>
        <v>69.141599999999997</v>
      </c>
      <c r="BF50" s="151" t="str">
        <f t="shared" si="31"/>
        <v>yes</v>
      </c>
      <c r="BG50" s="152">
        <f t="shared" si="32"/>
        <v>0.1782</v>
      </c>
      <c r="BH50" s="152" t="str">
        <f t="shared" si="33"/>
        <v/>
      </c>
      <c r="BI50" s="151">
        <f t="shared" si="34"/>
        <v>0</v>
      </c>
      <c r="BJ50" s="153">
        <f t="shared" si="35"/>
        <v>0</v>
      </c>
      <c r="BK50" s="121" t="str">
        <f t="shared" si="36"/>
        <v>yes</v>
      </c>
      <c r="BL50" s="152" t="str">
        <f t="shared" si="37"/>
        <v/>
      </c>
      <c r="BM50" s="152" t="str">
        <f t="shared" si="38"/>
        <v/>
      </c>
      <c r="BN50" s="154" t="str">
        <f t="shared" si="39"/>
        <v/>
      </c>
      <c r="BO50" s="154" t="e">
        <f t="shared" si="40"/>
        <v>#VALUE!</v>
      </c>
      <c r="BP50" s="155">
        <f t="shared" si="41"/>
        <v>69.141599999999997</v>
      </c>
    </row>
    <row r="51" spans="3:68" s="121" customFormat="1" ht="18" customHeight="1" x14ac:dyDescent="0.15">
      <c r="C51" s="122"/>
      <c r="D51" s="156" t="s">
        <v>17</v>
      </c>
      <c r="E51" s="157" t="s">
        <v>146</v>
      </c>
      <c r="F51" s="158" t="s">
        <v>223</v>
      </c>
      <c r="G51" s="159">
        <f t="shared" si="0"/>
        <v>39204</v>
      </c>
      <c r="H51" s="160">
        <f t="shared" si="1"/>
        <v>40</v>
      </c>
      <c r="I51" s="161">
        <f t="shared" si="2"/>
        <v>3</v>
      </c>
      <c r="J51" s="157" t="s">
        <v>146</v>
      </c>
      <c r="K51" s="162">
        <f t="shared" si="3"/>
        <v>0</v>
      </c>
      <c r="L51" s="163">
        <f t="shared" si="4"/>
        <v>84.506399999999985</v>
      </c>
      <c r="M51" s="164" t="str">
        <f t="shared" si="5"/>
        <v/>
      </c>
      <c r="N51" s="165">
        <f t="shared" si="6"/>
        <v>84.506399999999985</v>
      </c>
      <c r="O51" s="166" t="str">
        <f t="shared" si="7"/>
        <v>New</v>
      </c>
      <c r="P51" s="167">
        <f t="shared" si="8"/>
        <v>0</v>
      </c>
      <c r="Q51" s="168">
        <f t="shared" si="9"/>
        <v>2.1555555555555554</v>
      </c>
      <c r="R51" s="169" t="str">
        <f t="shared" si="10"/>
        <v>New</v>
      </c>
      <c r="S51" s="170" t="str">
        <f t="shared" si="11"/>
        <v>New</v>
      </c>
      <c r="T51" s="171" t="str">
        <f t="shared" si="12"/>
        <v/>
      </c>
      <c r="V51" s="176" t="s">
        <v>146</v>
      </c>
      <c r="W51" s="122" t="s">
        <v>4</v>
      </c>
      <c r="Y51" s="140"/>
      <c r="Z51" s="140"/>
      <c r="AA51" s="140">
        <v>388</v>
      </c>
      <c r="AB51" s="140"/>
      <c r="AC51" s="140"/>
      <c r="AD51" s="140"/>
      <c r="AE51" s="140"/>
      <c r="AF51" s="140"/>
      <c r="AG51" s="140"/>
      <c r="AH51" s="141">
        <f t="shared" si="13"/>
        <v>0</v>
      </c>
      <c r="AI51" s="141">
        <f t="shared" si="14"/>
        <v>0</v>
      </c>
      <c r="AJ51" s="141">
        <f t="shared" si="15"/>
        <v>388</v>
      </c>
      <c r="AK51" s="142"/>
      <c r="AL51" s="142">
        <v>180000</v>
      </c>
      <c r="AM51" s="142"/>
      <c r="AN51" s="142">
        <v>180000</v>
      </c>
      <c r="AO51" s="142"/>
      <c r="AP51" s="142">
        <v>180000</v>
      </c>
      <c r="AQ51" s="144">
        <f t="shared" si="16"/>
        <v>180000</v>
      </c>
      <c r="AR51" s="145">
        <f t="shared" si="17"/>
        <v>100</v>
      </c>
      <c r="AS51" s="144">
        <f t="shared" si="18"/>
        <v>180000</v>
      </c>
      <c r="AT51" s="145">
        <f t="shared" si="19"/>
        <v>100</v>
      </c>
      <c r="AU51" s="146" t="str">
        <f t="shared" si="20"/>
        <v/>
      </c>
      <c r="AV51" s="146" t="str">
        <f t="shared" si="21"/>
        <v/>
      </c>
      <c r="AW51" s="146" t="str">
        <f t="shared" si="22"/>
        <v/>
      </c>
      <c r="AX51" s="147" t="str">
        <f t="shared" si="23"/>
        <v/>
      </c>
      <c r="AY51" s="147" t="str">
        <f t="shared" si="24"/>
        <v/>
      </c>
      <c r="AZ51" s="147" t="str">
        <f t="shared" si="25"/>
        <v>New</v>
      </c>
      <c r="BA51" s="148">
        <f t="shared" si="26"/>
        <v>39204</v>
      </c>
      <c r="BB51" s="149">
        <f t="shared" si="27"/>
        <v>0.21779999999999999</v>
      </c>
      <c r="BC51" s="150">
        <f t="shared" si="28"/>
        <v>84.506399999999985</v>
      </c>
      <c r="BD51" s="151">
        <f t="shared" si="29"/>
        <v>0</v>
      </c>
      <c r="BE51" s="151">
        <f t="shared" si="30"/>
        <v>84.506399999999985</v>
      </c>
      <c r="BF51" s="151" t="str">
        <f t="shared" si="31"/>
        <v>yes</v>
      </c>
      <c r="BG51" s="152">
        <f t="shared" si="32"/>
        <v>0.21779999999999999</v>
      </c>
      <c r="BH51" s="152" t="str">
        <f t="shared" si="33"/>
        <v/>
      </c>
      <c r="BI51" s="151">
        <f t="shared" si="34"/>
        <v>0</v>
      </c>
      <c r="BJ51" s="153">
        <f t="shared" si="35"/>
        <v>0</v>
      </c>
      <c r="BK51" s="121" t="str">
        <f t="shared" si="36"/>
        <v>yes</v>
      </c>
      <c r="BL51" s="152" t="str">
        <f t="shared" si="37"/>
        <v/>
      </c>
      <c r="BM51" s="152" t="str">
        <f t="shared" si="38"/>
        <v/>
      </c>
      <c r="BN51" s="154" t="str">
        <f t="shared" si="39"/>
        <v/>
      </c>
      <c r="BO51" s="154" t="e">
        <f t="shared" si="40"/>
        <v>#VALUE!</v>
      </c>
      <c r="BP51" s="155">
        <f t="shared" si="41"/>
        <v>84.506399999999999</v>
      </c>
    </row>
    <row r="52" spans="3:68" s="121" customFormat="1" ht="18" customHeight="1" x14ac:dyDescent="0.15">
      <c r="C52" s="122"/>
      <c r="D52" s="156" t="s">
        <v>17</v>
      </c>
      <c r="E52" s="157" t="s">
        <v>102</v>
      </c>
      <c r="F52" s="158" t="s">
        <v>161</v>
      </c>
      <c r="G52" s="159">
        <f t="shared" si="0"/>
        <v>39204</v>
      </c>
      <c r="H52" s="160">
        <f t="shared" si="1"/>
        <v>40</v>
      </c>
      <c r="I52" s="161">
        <f t="shared" si="2"/>
        <v>3</v>
      </c>
      <c r="J52" s="157" t="s">
        <v>102</v>
      </c>
      <c r="K52" s="162">
        <f t="shared" si="3"/>
        <v>57.202199999999998</v>
      </c>
      <c r="L52" s="163">
        <f t="shared" si="4"/>
        <v>57.202199999999998</v>
      </c>
      <c r="M52" s="164">
        <f t="shared" si="5"/>
        <v>57.202199999999998</v>
      </c>
      <c r="N52" s="165">
        <f t="shared" si="6"/>
        <v>57.202199999999998</v>
      </c>
      <c r="O52" s="166">
        <f t="shared" si="7"/>
        <v>0</v>
      </c>
      <c r="P52" s="167">
        <f t="shared" si="8"/>
        <v>1.459090909090909</v>
      </c>
      <c r="Q52" s="168">
        <f t="shared" si="9"/>
        <v>1.459090909090909</v>
      </c>
      <c r="R52" s="169" t="str">
        <f t="shared" si="10"/>
        <v/>
      </c>
      <c r="S52" s="170">
        <f t="shared" si="11"/>
        <v>0</v>
      </c>
      <c r="T52" s="171">
        <f t="shared" si="12"/>
        <v>0</v>
      </c>
      <c r="V52" s="139" t="s">
        <v>102</v>
      </c>
      <c r="W52" s="122" t="s">
        <v>4</v>
      </c>
      <c r="Y52" s="140"/>
      <c r="Z52" s="140">
        <v>321</v>
      </c>
      <c r="AA52" s="140">
        <v>321</v>
      </c>
      <c r="AB52" s="140"/>
      <c r="AC52" s="140"/>
      <c r="AD52" s="140"/>
      <c r="AE52" s="140"/>
      <c r="AF52" s="140"/>
      <c r="AG52" s="140"/>
      <c r="AH52" s="141">
        <f t="shared" si="13"/>
        <v>0</v>
      </c>
      <c r="AI52" s="141">
        <f t="shared" si="14"/>
        <v>321</v>
      </c>
      <c r="AJ52" s="141">
        <f t="shared" si="15"/>
        <v>321</v>
      </c>
      <c r="AK52" s="142"/>
      <c r="AL52" s="142">
        <v>220000</v>
      </c>
      <c r="AM52" s="142"/>
      <c r="AN52" s="142">
        <v>220000</v>
      </c>
      <c r="AO52" s="142"/>
      <c r="AP52" s="142">
        <v>220000</v>
      </c>
      <c r="AQ52" s="144">
        <f t="shared" si="16"/>
        <v>220000</v>
      </c>
      <c r="AR52" s="145">
        <f t="shared" si="17"/>
        <v>100</v>
      </c>
      <c r="AS52" s="144">
        <f t="shared" si="18"/>
        <v>220000</v>
      </c>
      <c r="AT52" s="145">
        <f t="shared" si="19"/>
        <v>100</v>
      </c>
      <c r="AU52" s="146">
        <f t="shared" si="20"/>
        <v>321</v>
      </c>
      <c r="AV52" s="146" t="str">
        <f t="shared" si="21"/>
        <v/>
      </c>
      <c r="AW52" s="146">
        <f t="shared" si="22"/>
        <v>321</v>
      </c>
      <c r="AX52" s="147">
        <f t="shared" si="23"/>
        <v>0</v>
      </c>
      <c r="AY52" s="147" t="str">
        <f t="shared" si="24"/>
        <v/>
      </c>
      <c r="AZ52" s="147">
        <f t="shared" si="25"/>
        <v>0</v>
      </c>
      <c r="BA52" s="148">
        <f t="shared" si="26"/>
        <v>39204</v>
      </c>
      <c r="BB52" s="149">
        <f t="shared" si="27"/>
        <v>0.1782</v>
      </c>
      <c r="BC52" s="150">
        <f t="shared" si="28"/>
        <v>57.202199999999998</v>
      </c>
      <c r="BD52" s="151">
        <f t="shared" si="29"/>
        <v>0</v>
      </c>
      <c r="BE52" s="151">
        <f t="shared" si="30"/>
        <v>57.202199999999998</v>
      </c>
      <c r="BF52" s="151" t="str">
        <f t="shared" si="31"/>
        <v>yes</v>
      </c>
      <c r="BG52" s="152">
        <f t="shared" si="32"/>
        <v>0.1782</v>
      </c>
      <c r="BH52" s="152">
        <f t="shared" si="33"/>
        <v>57.202199999999998</v>
      </c>
      <c r="BI52" s="151">
        <f t="shared" si="34"/>
        <v>0</v>
      </c>
      <c r="BJ52" s="153">
        <f t="shared" si="35"/>
        <v>57.202199999999998</v>
      </c>
      <c r="BK52" s="121" t="str">
        <f t="shared" si="36"/>
        <v>yes</v>
      </c>
      <c r="BL52" s="152">
        <f t="shared" si="37"/>
        <v>0</v>
      </c>
      <c r="BM52" s="152" t="str">
        <f t="shared" si="38"/>
        <v/>
      </c>
      <c r="BN52" s="154">
        <f t="shared" si="39"/>
        <v>0</v>
      </c>
      <c r="BO52" s="154">
        <f t="shared" si="40"/>
        <v>0</v>
      </c>
      <c r="BP52" s="155">
        <f t="shared" si="41"/>
        <v>57.202199999999998</v>
      </c>
    </row>
    <row r="53" spans="3:68" s="121" customFormat="1" ht="18" customHeight="1" x14ac:dyDescent="0.15">
      <c r="C53" s="122"/>
      <c r="D53" s="156" t="s">
        <v>17</v>
      </c>
      <c r="E53" s="157" t="s">
        <v>102</v>
      </c>
      <c r="F53" s="158" t="s">
        <v>162</v>
      </c>
      <c r="G53" s="159">
        <f t="shared" si="0"/>
        <v>39204</v>
      </c>
      <c r="H53" s="160">
        <f t="shared" si="1"/>
        <v>40</v>
      </c>
      <c r="I53" s="161">
        <f t="shared" si="2"/>
        <v>3</v>
      </c>
      <c r="J53" s="157" t="s">
        <v>102</v>
      </c>
      <c r="K53" s="162">
        <f t="shared" si="3"/>
        <v>57.202199999999998</v>
      </c>
      <c r="L53" s="163">
        <f t="shared" si="4"/>
        <v>57.202199999999998</v>
      </c>
      <c r="M53" s="164">
        <f t="shared" si="5"/>
        <v>57.202199999999998</v>
      </c>
      <c r="N53" s="165">
        <f t="shared" si="6"/>
        <v>57.202199999999998</v>
      </c>
      <c r="O53" s="166">
        <f t="shared" si="7"/>
        <v>0</v>
      </c>
      <c r="P53" s="167">
        <f t="shared" si="8"/>
        <v>1.459090909090909</v>
      </c>
      <c r="Q53" s="168">
        <f t="shared" si="9"/>
        <v>1.459090909090909</v>
      </c>
      <c r="R53" s="169" t="str">
        <f t="shared" si="10"/>
        <v/>
      </c>
      <c r="S53" s="170">
        <f t="shared" si="11"/>
        <v>0</v>
      </c>
      <c r="T53" s="171">
        <f t="shared" si="12"/>
        <v>0</v>
      </c>
      <c r="V53" s="139" t="s">
        <v>102</v>
      </c>
      <c r="W53" s="122" t="s">
        <v>4</v>
      </c>
      <c r="Y53" s="140"/>
      <c r="Z53" s="140">
        <v>321</v>
      </c>
      <c r="AA53" s="140">
        <v>321</v>
      </c>
      <c r="AB53" s="140"/>
      <c r="AC53" s="140"/>
      <c r="AD53" s="140"/>
      <c r="AE53" s="140"/>
      <c r="AF53" s="140"/>
      <c r="AG53" s="140"/>
      <c r="AH53" s="141">
        <f t="shared" si="13"/>
        <v>0</v>
      </c>
      <c r="AI53" s="141">
        <f t="shared" si="14"/>
        <v>321</v>
      </c>
      <c r="AJ53" s="141">
        <f t="shared" si="15"/>
        <v>321</v>
      </c>
      <c r="AK53" s="142"/>
      <c r="AL53" s="142">
        <v>220000</v>
      </c>
      <c r="AM53" s="142"/>
      <c r="AN53" s="142">
        <v>220000</v>
      </c>
      <c r="AO53" s="142"/>
      <c r="AP53" s="142">
        <v>220000</v>
      </c>
      <c r="AQ53" s="144">
        <f t="shared" si="16"/>
        <v>220000</v>
      </c>
      <c r="AR53" s="145">
        <f t="shared" si="17"/>
        <v>100</v>
      </c>
      <c r="AS53" s="144">
        <f t="shared" si="18"/>
        <v>220000</v>
      </c>
      <c r="AT53" s="145">
        <f t="shared" si="19"/>
        <v>100</v>
      </c>
      <c r="AU53" s="146">
        <f t="shared" si="20"/>
        <v>321</v>
      </c>
      <c r="AV53" s="146" t="str">
        <f t="shared" si="21"/>
        <v/>
      </c>
      <c r="AW53" s="146">
        <f t="shared" si="22"/>
        <v>321</v>
      </c>
      <c r="AX53" s="147">
        <f t="shared" si="23"/>
        <v>0</v>
      </c>
      <c r="AY53" s="147" t="str">
        <f t="shared" si="24"/>
        <v/>
      </c>
      <c r="AZ53" s="147">
        <f t="shared" si="25"/>
        <v>0</v>
      </c>
      <c r="BA53" s="148">
        <f t="shared" si="26"/>
        <v>39204</v>
      </c>
      <c r="BB53" s="149">
        <f t="shared" si="27"/>
        <v>0.1782</v>
      </c>
      <c r="BC53" s="150">
        <f t="shared" si="28"/>
        <v>57.202199999999998</v>
      </c>
      <c r="BD53" s="151">
        <f t="shared" si="29"/>
        <v>0</v>
      </c>
      <c r="BE53" s="151">
        <f t="shared" si="30"/>
        <v>57.202199999999998</v>
      </c>
      <c r="BF53" s="151" t="str">
        <f t="shared" si="31"/>
        <v>yes</v>
      </c>
      <c r="BG53" s="152">
        <f t="shared" si="32"/>
        <v>0.1782</v>
      </c>
      <c r="BH53" s="152">
        <f t="shared" si="33"/>
        <v>57.202199999999998</v>
      </c>
      <c r="BI53" s="151">
        <f t="shared" si="34"/>
        <v>0</v>
      </c>
      <c r="BJ53" s="153">
        <f t="shared" si="35"/>
        <v>57.202199999999998</v>
      </c>
      <c r="BK53" s="121" t="str">
        <f t="shared" si="36"/>
        <v>yes</v>
      </c>
      <c r="BL53" s="152">
        <f t="shared" si="37"/>
        <v>0</v>
      </c>
      <c r="BM53" s="152" t="str">
        <f t="shared" si="38"/>
        <v/>
      </c>
      <c r="BN53" s="154">
        <f t="shared" si="39"/>
        <v>0</v>
      </c>
      <c r="BO53" s="154">
        <f t="shared" si="40"/>
        <v>0</v>
      </c>
      <c r="BP53" s="155">
        <f t="shared" si="41"/>
        <v>57.202199999999998</v>
      </c>
    </row>
    <row r="54" spans="3:68" s="121" customFormat="1" ht="18" customHeight="1" x14ac:dyDescent="0.15">
      <c r="C54" s="122"/>
      <c r="D54" s="156" t="s">
        <v>17</v>
      </c>
      <c r="E54" s="157" t="s">
        <v>82</v>
      </c>
      <c r="F54" s="158" t="s">
        <v>95</v>
      </c>
      <c r="G54" s="159">
        <f t="shared" si="0"/>
        <v>39204</v>
      </c>
      <c r="H54" s="160">
        <f t="shared" si="1"/>
        <v>40</v>
      </c>
      <c r="I54" s="161">
        <f t="shared" si="2"/>
        <v>3</v>
      </c>
      <c r="J54" s="157" t="s">
        <v>82</v>
      </c>
      <c r="K54" s="162">
        <f t="shared" si="3"/>
        <v>68.428799999999995</v>
      </c>
      <c r="L54" s="163">
        <f t="shared" si="4"/>
        <v>68.428799999999995</v>
      </c>
      <c r="M54" s="164">
        <f t="shared" si="5"/>
        <v>68.428799999999995</v>
      </c>
      <c r="N54" s="165">
        <f t="shared" si="6"/>
        <v>68.428799999999995</v>
      </c>
      <c r="O54" s="166">
        <f t="shared" si="7"/>
        <v>0</v>
      </c>
      <c r="P54" s="167">
        <f t="shared" si="8"/>
        <v>1.7454545454545454</v>
      </c>
      <c r="Q54" s="168">
        <f t="shared" si="9"/>
        <v>1.7454545454545454</v>
      </c>
      <c r="R54" s="169" t="str">
        <f t="shared" si="10"/>
        <v/>
      </c>
      <c r="S54" s="170">
        <f t="shared" si="11"/>
        <v>0</v>
      </c>
      <c r="T54" s="171">
        <f t="shared" si="12"/>
        <v>0</v>
      </c>
      <c r="V54" s="176" t="s">
        <v>82</v>
      </c>
      <c r="W54" s="122" t="s">
        <v>4</v>
      </c>
      <c r="Y54" s="140">
        <v>384</v>
      </c>
      <c r="Z54" s="140">
        <v>384</v>
      </c>
      <c r="AA54" s="140">
        <v>384</v>
      </c>
      <c r="AB54" s="140"/>
      <c r="AC54" s="140"/>
      <c r="AD54" s="140"/>
      <c r="AE54" s="140"/>
      <c r="AF54" s="140"/>
      <c r="AG54" s="140"/>
      <c r="AH54" s="141">
        <f t="shared" si="13"/>
        <v>384</v>
      </c>
      <c r="AI54" s="141">
        <f t="shared" si="14"/>
        <v>384</v>
      </c>
      <c r="AJ54" s="141">
        <f t="shared" si="15"/>
        <v>384</v>
      </c>
      <c r="AK54" s="142"/>
      <c r="AL54" s="142">
        <v>220000</v>
      </c>
      <c r="AM54" s="142"/>
      <c r="AN54" s="142">
        <v>220000</v>
      </c>
      <c r="AO54" s="142"/>
      <c r="AP54" s="142">
        <v>220000</v>
      </c>
      <c r="AQ54" s="144">
        <f t="shared" si="16"/>
        <v>220000</v>
      </c>
      <c r="AR54" s="145">
        <f t="shared" si="17"/>
        <v>100</v>
      </c>
      <c r="AS54" s="144">
        <f t="shared" si="18"/>
        <v>220000</v>
      </c>
      <c r="AT54" s="145">
        <f t="shared" si="19"/>
        <v>100</v>
      </c>
      <c r="AU54" s="146">
        <f t="shared" si="20"/>
        <v>384</v>
      </c>
      <c r="AV54" s="146" t="str">
        <f t="shared" si="21"/>
        <v/>
      </c>
      <c r="AW54" s="146">
        <f t="shared" si="22"/>
        <v>384</v>
      </c>
      <c r="AX54" s="147">
        <f t="shared" si="23"/>
        <v>0</v>
      </c>
      <c r="AY54" s="147" t="str">
        <f t="shared" si="24"/>
        <v/>
      </c>
      <c r="AZ54" s="147">
        <f t="shared" si="25"/>
        <v>0</v>
      </c>
      <c r="BA54" s="148">
        <f t="shared" si="26"/>
        <v>39204</v>
      </c>
      <c r="BB54" s="149">
        <f t="shared" si="27"/>
        <v>0.1782</v>
      </c>
      <c r="BC54" s="150">
        <f t="shared" si="28"/>
        <v>68.428799999999995</v>
      </c>
      <c r="BD54" s="151">
        <f t="shared" si="29"/>
        <v>0</v>
      </c>
      <c r="BE54" s="151">
        <f t="shared" si="30"/>
        <v>68.428799999999995</v>
      </c>
      <c r="BF54" s="151" t="str">
        <f t="shared" si="31"/>
        <v>yes</v>
      </c>
      <c r="BG54" s="152">
        <f t="shared" si="32"/>
        <v>0.1782</v>
      </c>
      <c r="BH54" s="152">
        <f t="shared" si="33"/>
        <v>68.428799999999995</v>
      </c>
      <c r="BI54" s="151">
        <f t="shared" si="34"/>
        <v>0</v>
      </c>
      <c r="BJ54" s="153">
        <f t="shared" si="35"/>
        <v>68.428799999999995</v>
      </c>
      <c r="BK54" s="121" t="str">
        <f t="shared" si="36"/>
        <v>yes</v>
      </c>
      <c r="BL54" s="152">
        <f t="shared" si="37"/>
        <v>0</v>
      </c>
      <c r="BM54" s="152" t="str">
        <f t="shared" si="38"/>
        <v/>
      </c>
      <c r="BN54" s="154">
        <f t="shared" si="39"/>
        <v>0</v>
      </c>
      <c r="BO54" s="154">
        <f t="shared" si="40"/>
        <v>0</v>
      </c>
      <c r="BP54" s="155">
        <f t="shared" si="41"/>
        <v>68.428799999999995</v>
      </c>
    </row>
    <row r="55" spans="3:68" s="121" customFormat="1" ht="18" customHeight="1" x14ac:dyDescent="0.15">
      <c r="C55" s="122"/>
      <c r="D55" s="156" t="s">
        <v>17</v>
      </c>
      <c r="E55" s="157" t="s">
        <v>82</v>
      </c>
      <c r="F55" s="158" t="s">
        <v>81</v>
      </c>
      <c r="G55" s="159">
        <f t="shared" si="0"/>
        <v>39204</v>
      </c>
      <c r="H55" s="160">
        <f t="shared" si="1"/>
        <v>40</v>
      </c>
      <c r="I55" s="161">
        <f t="shared" si="2"/>
        <v>3</v>
      </c>
      <c r="J55" s="157" t="s">
        <v>82</v>
      </c>
      <c r="K55" s="162">
        <f t="shared" si="3"/>
        <v>68.428799999999995</v>
      </c>
      <c r="L55" s="163">
        <f t="shared" si="4"/>
        <v>68.428799999999995</v>
      </c>
      <c r="M55" s="164">
        <f t="shared" si="5"/>
        <v>68.428799999999995</v>
      </c>
      <c r="N55" s="165">
        <f t="shared" si="6"/>
        <v>68.428799999999995</v>
      </c>
      <c r="O55" s="166">
        <f t="shared" si="7"/>
        <v>0</v>
      </c>
      <c r="P55" s="167">
        <f t="shared" si="8"/>
        <v>1.7454545454545454</v>
      </c>
      <c r="Q55" s="168">
        <f t="shared" si="9"/>
        <v>1.7454545454545454</v>
      </c>
      <c r="R55" s="169" t="str">
        <f t="shared" si="10"/>
        <v/>
      </c>
      <c r="S55" s="170">
        <f t="shared" si="11"/>
        <v>0</v>
      </c>
      <c r="T55" s="171">
        <f t="shared" si="12"/>
        <v>0</v>
      </c>
      <c r="V55" s="176" t="s">
        <v>82</v>
      </c>
      <c r="W55" s="122" t="s">
        <v>4</v>
      </c>
      <c r="Y55" s="140">
        <v>384</v>
      </c>
      <c r="Z55" s="140">
        <v>384</v>
      </c>
      <c r="AA55" s="140">
        <v>384</v>
      </c>
      <c r="AB55" s="140"/>
      <c r="AC55" s="140"/>
      <c r="AD55" s="140"/>
      <c r="AE55" s="140"/>
      <c r="AF55" s="140"/>
      <c r="AG55" s="140"/>
      <c r="AH55" s="141">
        <f t="shared" si="13"/>
        <v>384</v>
      </c>
      <c r="AI55" s="141">
        <f t="shared" si="14"/>
        <v>384</v>
      </c>
      <c r="AJ55" s="141">
        <f t="shared" si="15"/>
        <v>384</v>
      </c>
      <c r="AK55" s="142"/>
      <c r="AL55" s="142">
        <v>220000</v>
      </c>
      <c r="AM55" s="142"/>
      <c r="AN55" s="142">
        <v>220000</v>
      </c>
      <c r="AO55" s="142"/>
      <c r="AP55" s="142">
        <v>220000</v>
      </c>
      <c r="AQ55" s="144">
        <f t="shared" si="16"/>
        <v>220000</v>
      </c>
      <c r="AR55" s="145">
        <f t="shared" si="17"/>
        <v>100</v>
      </c>
      <c r="AS55" s="144">
        <f t="shared" si="18"/>
        <v>220000</v>
      </c>
      <c r="AT55" s="145">
        <f t="shared" si="19"/>
        <v>100</v>
      </c>
      <c r="AU55" s="146">
        <f t="shared" si="20"/>
        <v>384</v>
      </c>
      <c r="AV55" s="146" t="str">
        <f t="shared" si="21"/>
        <v/>
      </c>
      <c r="AW55" s="146">
        <f t="shared" si="22"/>
        <v>384</v>
      </c>
      <c r="AX55" s="147">
        <f t="shared" si="23"/>
        <v>0</v>
      </c>
      <c r="AY55" s="147" t="str">
        <f t="shared" si="24"/>
        <v/>
      </c>
      <c r="AZ55" s="147">
        <f t="shared" si="25"/>
        <v>0</v>
      </c>
      <c r="BA55" s="148">
        <f t="shared" si="26"/>
        <v>39204</v>
      </c>
      <c r="BB55" s="149">
        <f t="shared" si="27"/>
        <v>0.1782</v>
      </c>
      <c r="BC55" s="150">
        <f t="shared" si="28"/>
        <v>68.428799999999995</v>
      </c>
      <c r="BD55" s="151">
        <f t="shared" si="29"/>
        <v>0</v>
      </c>
      <c r="BE55" s="151">
        <f t="shared" si="30"/>
        <v>68.428799999999995</v>
      </c>
      <c r="BF55" s="151" t="str">
        <f t="shared" si="31"/>
        <v>yes</v>
      </c>
      <c r="BG55" s="152">
        <f t="shared" si="32"/>
        <v>0.1782</v>
      </c>
      <c r="BH55" s="152">
        <f t="shared" si="33"/>
        <v>68.428799999999995</v>
      </c>
      <c r="BI55" s="151">
        <f t="shared" si="34"/>
        <v>0</v>
      </c>
      <c r="BJ55" s="153">
        <f t="shared" si="35"/>
        <v>68.428799999999995</v>
      </c>
      <c r="BK55" s="121" t="str">
        <f t="shared" si="36"/>
        <v>yes</v>
      </c>
      <c r="BL55" s="152">
        <f t="shared" si="37"/>
        <v>0</v>
      </c>
      <c r="BM55" s="152" t="str">
        <f t="shared" si="38"/>
        <v/>
      </c>
      <c r="BN55" s="154">
        <f t="shared" si="39"/>
        <v>0</v>
      </c>
      <c r="BO55" s="154">
        <f t="shared" si="40"/>
        <v>0</v>
      </c>
      <c r="BP55" s="155">
        <f t="shared" si="41"/>
        <v>68.428799999999995</v>
      </c>
    </row>
    <row r="56" spans="3:68" s="121" customFormat="1" ht="18" customHeight="1" x14ac:dyDescent="0.15">
      <c r="C56" s="122"/>
      <c r="D56" s="156" t="s">
        <v>17</v>
      </c>
      <c r="E56" s="157" t="s">
        <v>146</v>
      </c>
      <c r="F56" s="158" t="s">
        <v>170</v>
      </c>
      <c r="G56" s="159">
        <f t="shared" si="0"/>
        <v>39204</v>
      </c>
      <c r="H56" s="160">
        <f t="shared" si="1"/>
        <v>40</v>
      </c>
      <c r="I56" s="161">
        <f t="shared" si="2"/>
        <v>3</v>
      </c>
      <c r="J56" s="157" t="s">
        <v>146</v>
      </c>
      <c r="K56" s="162">
        <f t="shared" si="3"/>
        <v>84.506399999999985</v>
      </c>
      <c r="L56" s="163">
        <f t="shared" si="4"/>
        <v>69.140609999999995</v>
      </c>
      <c r="M56" s="164">
        <f t="shared" si="5"/>
        <v>84.506399999999985</v>
      </c>
      <c r="N56" s="165">
        <f t="shared" si="6"/>
        <v>69.140609999999995</v>
      </c>
      <c r="O56" s="166">
        <f t="shared" si="7"/>
        <v>-0.1818298969072164</v>
      </c>
      <c r="P56" s="167">
        <f t="shared" si="8"/>
        <v>2.1555555555555554</v>
      </c>
      <c r="Q56" s="168">
        <f t="shared" si="9"/>
        <v>1.763611111111111</v>
      </c>
      <c r="R56" s="169" t="str">
        <f t="shared" si="10"/>
        <v/>
      </c>
      <c r="S56" s="170">
        <f t="shared" si="11"/>
        <v>-15.36578999999999</v>
      </c>
      <c r="T56" s="171">
        <f t="shared" si="12"/>
        <v>-0.1818298969072164</v>
      </c>
      <c r="V56" s="176" t="s">
        <v>146</v>
      </c>
      <c r="W56" s="122" t="s">
        <v>4</v>
      </c>
      <c r="Y56" s="140"/>
      <c r="Z56" s="140">
        <v>388</v>
      </c>
      <c r="AA56" s="140">
        <v>317.45</v>
      </c>
      <c r="AB56" s="140"/>
      <c r="AC56" s="140"/>
      <c r="AD56" s="140"/>
      <c r="AE56" s="140"/>
      <c r="AF56" s="140"/>
      <c r="AG56" s="140"/>
      <c r="AH56" s="141">
        <f t="shared" si="13"/>
        <v>0</v>
      </c>
      <c r="AI56" s="141">
        <f t="shared" si="14"/>
        <v>388</v>
      </c>
      <c r="AJ56" s="141">
        <f t="shared" si="15"/>
        <v>317.45</v>
      </c>
      <c r="AK56" s="142"/>
      <c r="AL56" s="142">
        <v>180000</v>
      </c>
      <c r="AM56" s="142"/>
      <c r="AN56" s="142">
        <v>180000</v>
      </c>
      <c r="AO56" s="142"/>
      <c r="AP56" s="142">
        <v>180000</v>
      </c>
      <c r="AQ56" s="144">
        <f t="shared" si="16"/>
        <v>180000</v>
      </c>
      <c r="AR56" s="145">
        <f t="shared" si="17"/>
        <v>100</v>
      </c>
      <c r="AS56" s="144">
        <f t="shared" si="18"/>
        <v>180000</v>
      </c>
      <c r="AT56" s="145">
        <f t="shared" si="19"/>
        <v>100</v>
      </c>
      <c r="AU56" s="146">
        <f t="shared" si="20"/>
        <v>388</v>
      </c>
      <c r="AV56" s="146" t="str">
        <f t="shared" si="21"/>
        <v/>
      </c>
      <c r="AW56" s="146">
        <f t="shared" si="22"/>
        <v>388</v>
      </c>
      <c r="AX56" s="147">
        <f t="shared" si="23"/>
        <v>-70.550000000000011</v>
      </c>
      <c r="AY56" s="147" t="str">
        <f t="shared" si="24"/>
        <v/>
      </c>
      <c r="AZ56" s="147">
        <f t="shared" si="25"/>
        <v>-70.550000000000011</v>
      </c>
      <c r="BA56" s="148">
        <f t="shared" si="26"/>
        <v>39204</v>
      </c>
      <c r="BB56" s="149">
        <f t="shared" si="27"/>
        <v>0.21779999999999999</v>
      </c>
      <c r="BC56" s="150">
        <f t="shared" si="28"/>
        <v>69.140609999999995</v>
      </c>
      <c r="BD56" s="151">
        <f t="shared" si="29"/>
        <v>0</v>
      </c>
      <c r="BE56" s="151">
        <f t="shared" si="30"/>
        <v>69.140609999999995</v>
      </c>
      <c r="BF56" s="151" t="str">
        <f t="shared" si="31"/>
        <v>yes</v>
      </c>
      <c r="BG56" s="152">
        <f t="shared" si="32"/>
        <v>0.21779999999999999</v>
      </c>
      <c r="BH56" s="152">
        <f t="shared" si="33"/>
        <v>84.506399999999985</v>
      </c>
      <c r="BI56" s="151">
        <f t="shared" si="34"/>
        <v>0</v>
      </c>
      <c r="BJ56" s="153">
        <f t="shared" si="35"/>
        <v>84.506399999999985</v>
      </c>
      <c r="BK56" s="121" t="str">
        <f t="shared" si="36"/>
        <v>yes</v>
      </c>
      <c r="BL56" s="152">
        <f t="shared" si="37"/>
        <v>-15.36578999999999</v>
      </c>
      <c r="BM56" s="152" t="str">
        <f t="shared" si="38"/>
        <v/>
      </c>
      <c r="BN56" s="154">
        <f t="shared" si="39"/>
        <v>-15.36578999999999</v>
      </c>
      <c r="BO56" s="154">
        <f t="shared" si="40"/>
        <v>0</v>
      </c>
      <c r="BP56" s="155">
        <f t="shared" si="41"/>
        <v>69.140609999999995</v>
      </c>
    </row>
    <row r="57" spans="3:68" s="121" customFormat="1" ht="18" customHeight="1" x14ac:dyDescent="0.15">
      <c r="C57" s="122"/>
      <c r="D57" s="156" t="s">
        <v>17</v>
      </c>
      <c r="E57" s="157" t="s">
        <v>146</v>
      </c>
      <c r="F57" s="158" t="s">
        <v>171</v>
      </c>
      <c r="G57" s="159">
        <f t="shared" si="0"/>
        <v>39204</v>
      </c>
      <c r="H57" s="160">
        <f t="shared" si="1"/>
        <v>40</v>
      </c>
      <c r="I57" s="161">
        <f t="shared" si="2"/>
        <v>3</v>
      </c>
      <c r="J57" s="157" t="s">
        <v>146</v>
      </c>
      <c r="K57" s="162">
        <f t="shared" si="3"/>
        <v>69.141599999999997</v>
      </c>
      <c r="L57" s="163">
        <f t="shared" si="4"/>
        <v>69.141599999999997</v>
      </c>
      <c r="M57" s="164">
        <f t="shared" si="5"/>
        <v>69.141599999999997</v>
      </c>
      <c r="N57" s="165">
        <f t="shared" si="6"/>
        <v>69.141599999999997</v>
      </c>
      <c r="O57" s="166">
        <f t="shared" si="7"/>
        <v>0</v>
      </c>
      <c r="P57" s="167">
        <f t="shared" si="8"/>
        <v>1.7636363636363637</v>
      </c>
      <c r="Q57" s="168">
        <f t="shared" si="9"/>
        <v>1.7636363636363637</v>
      </c>
      <c r="R57" s="169" t="str">
        <f t="shared" si="10"/>
        <v/>
      </c>
      <c r="S57" s="170">
        <f t="shared" si="11"/>
        <v>0</v>
      </c>
      <c r="T57" s="171">
        <f t="shared" si="12"/>
        <v>0</v>
      </c>
      <c r="V57" s="176" t="s">
        <v>146</v>
      </c>
      <c r="W57" s="122" t="s">
        <v>4</v>
      </c>
      <c r="Y57" s="140"/>
      <c r="Z57" s="140">
        <v>388</v>
      </c>
      <c r="AA57" s="140">
        <v>388</v>
      </c>
      <c r="AB57" s="140"/>
      <c r="AC57" s="140"/>
      <c r="AD57" s="140"/>
      <c r="AE57" s="140"/>
      <c r="AF57" s="140"/>
      <c r="AG57" s="140"/>
      <c r="AH57" s="141">
        <f t="shared" si="13"/>
        <v>0</v>
      </c>
      <c r="AI57" s="141">
        <f t="shared" si="14"/>
        <v>388</v>
      </c>
      <c r="AJ57" s="141">
        <f t="shared" si="15"/>
        <v>388</v>
      </c>
      <c r="AK57" s="142"/>
      <c r="AL57" s="142">
        <v>220000</v>
      </c>
      <c r="AM57" s="142"/>
      <c r="AN57" s="142">
        <v>220000</v>
      </c>
      <c r="AO57" s="142"/>
      <c r="AP57" s="142">
        <v>220000</v>
      </c>
      <c r="AQ57" s="144">
        <f t="shared" si="16"/>
        <v>220000</v>
      </c>
      <c r="AR57" s="145">
        <f t="shared" si="17"/>
        <v>100</v>
      </c>
      <c r="AS57" s="144">
        <f t="shared" si="18"/>
        <v>220000</v>
      </c>
      <c r="AT57" s="145">
        <f t="shared" si="19"/>
        <v>100</v>
      </c>
      <c r="AU57" s="146">
        <f t="shared" si="20"/>
        <v>388</v>
      </c>
      <c r="AV57" s="146" t="str">
        <f t="shared" si="21"/>
        <v/>
      </c>
      <c r="AW57" s="146">
        <f t="shared" si="22"/>
        <v>388</v>
      </c>
      <c r="AX57" s="147">
        <f t="shared" si="23"/>
        <v>0</v>
      </c>
      <c r="AY57" s="147" t="str">
        <f t="shared" si="24"/>
        <v/>
      </c>
      <c r="AZ57" s="147">
        <f t="shared" si="25"/>
        <v>0</v>
      </c>
      <c r="BA57" s="148">
        <f t="shared" si="26"/>
        <v>39204</v>
      </c>
      <c r="BB57" s="149">
        <f t="shared" si="27"/>
        <v>0.1782</v>
      </c>
      <c r="BC57" s="150">
        <f t="shared" si="28"/>
        <v>69.141599999999997</v>
      </c>
      <c r="BD57" s="151">
        <f t="shared" si="29"/>
        <v>0</v>
      </c>
      <c r="BE57" s="151">
        <f t="shared" si="30"/>
        <v>69.141599999999997</v>
      </c>
      <c r="BF57" s="151" t="str">
        <f t="shared" si="31"/>
        <v>yes</v>
      </c>
      <c r="BG57" s="152">
        <f t="shared" si="32"/>
        <v>0.1782</v>
      </c>
      <c r="BH57" s="152">
        <f t="shared" si="33"/>
        <v>69.141599999999997</v>
      </c>
      <c r="BI57" s="151">
        <f t="shared" si="34"/>
        <v>0</v>
      </c>
      <c r="BJ57" s="153">
        <f t="shared" si="35"/>
        <v>69.141599999999997</v>
      </c>
      <c r="BK57" s="121" t="str">
        <f t="shared" si="36"/>
        <v>yes</v>
      </c>
      <c r="BL57" s="152">
        <f t="shared" si="37"/>
        <v>0</v>
      </c>
      <c r="BM57" s="152" t="str">
        <f t="shared" si="38"/>
        <v/>
      </c>
      <c r="BN57" s="154">
        <f t="shared" si="39"/>
        <v>0</v>
      </c>
      <c r="BO57" s="154">
        <f t="shared" si="40"/>
        <v>0</v>
      </c>
      <c r="BP57" s="155">
        <f t="shared" si="41"/>
        <v>69.141599999999997</v>
      </c>
    </row>
    <row r="58" spans="3:68" s="121" customFormat="1" ht="18" customHeight="1" x14ac:dyDescent="0.15">
      <c r="C58" s="122"/>
      <c r="D58" s="156" t="s">
        <v>17</v>
      </c>
      <c r="E58" s="157" t="s">
        <v>82</v>
      </c>
      <c r="F58" s="158" t="s">
        <v>96</v>
      </c>
      <c r="G58" s="159">
        <f t="shared" si="0"/>
        <v>39204</v>
      </c>
      <c r="H58" s="160">
        <f t="shared" si="1"/>
        <v>40</v>
      </c>
      <c r="I58" s="161">
        <f t="shared" si="2"/>
        <v>3</v>
      </c>
      <c r="J58" s="157" t="s">
        <v>82</v>
      </c>
      <c r="K58" s="162">
        <f t="shared" si="3"/>
        <v>53.281799999999997</v>
      </c>
      <c r="L58" s="163">
        <f t="shared" si="4"/>
        <v>53.281799999999997</v>
      </c>
      <c r="M58" s="164">
        <f t="shared" si="5"/>
        <v>53.281799999999997</v>
      </c>
      <c r="N58" s="165">
        <f t="shared" si="6"/>
        <v>53.281799999999997</v>
      </c>
      <c r="O58" s="166">
        <f t="shared" si="7"/>
        <v>0</v>
      </c>
      <c r="P58" s="167">
        <f t="shared" si="8"/>
        <v>1.3590909090909091</v>
      </c>
      <c r="Q58" s="168">
        <f t="shared" si="9"/>
        <v>1.3590909090909091</v>
      </c>
      <c r="R58" s="169" t="str">
        <f t="shared" si="10"/>
        <v/>
      </c>
      <c r="S58" s="170">
        <f t="shared" si="11"/>
        <v>0</v>
      </c>
      <c r="T58" s="171">
        <f t="shared" si="12"/>
        <v>0</v>
      </c>
      <c r="V58" s="176" t="s">
        <v>82</v>
      </c>
      <c r="W58" s="122" t="s">
        <v>4</v>
      </c>
      <c r="Y58" s="140">
        <v>384</v>
      </c>
      <c r="Z58" s="140">
        <v>299</v>
      </c>
      <c r="AA58" s="140">
        <v>299</v>
      </c>
      <c r="AB58" s="140"/>
      <c r="AC58" s="140"/>
      <c r="AD58" s="140"/>
      <c r="AE58" s="140"/>
      <c r="AF58" s="140"/>
      <c r="AG58" s="140"/>
      <c r="AH58" s="141">
        <f t="shared" si="13"/>
        <v>384</v>
      </c>
      <c r="AI58" s="141">
        <f t="shared" si="14"/>
        <v>299</v>
      </c>
      <c r="AJ58" s="141">
        <f t="shared" si="15"/>
        <v>299</v>
      </c>
      <c r="AK58" s="142"/>
      <c r="AL58" s="142">
        <v>220000</v>
      </c>
      <c r="AM58" s="142"/>
      <c r="AN58" s="142">
        <v>220000</v>
      </c>
      <c r="AO58" s="142"/>
      <c r="AP58" s="142">
        <v>220000</v>
      </c>
      <c r="AQ58" s="144">
        <f t="shared" si="16"/>
        <v>220000</v>
      </c>
      <c r="AR58" s="145">
        <f t="shared" si="17"/>
        <v>100</v>
      </c>
      <c r="AS58" s="144">
        <f t="shared" si="18"/>
        <v>220000</v>
      </c>
      <c r="AT58" s="145">
        <f t="shared" si="19"/>
        <v>100</v>
      </c>
      <c r="AU58" s="146">
        <f t="shared" si="20"/>
        <v>299</v>
      </c>
      <c r="AV58" s="146" t="str">
        <f t="shared" si="21"/>
        <v/>
      </c>
      <c r="AW58" s="146">
        <f t="shared" si="22"/>
        <v>299</v>
      </c>
      <c r="AX58" s="147">
        <f t="shared" si="23"/>
        <v>0</v>
      </c>
      <c r="AY58" s="147" t="str">
        <f t="shared" si="24"/>
        <v/>
      </c>
      <c r="AZ58" s="147">
        <f t="shared" si="25"/>
        <v>0</v>
      </c>
      <c r="BA58" s="148">
        <f t="shared" si="26"/>
        <v>39204</v>
      </c>
      <c r="BB58" s="149">
        <f t="shared" si="27"/>
        <v>0.1782</v>
      </c>
      <c r="BC58" s="150">
        <f t="shared" si="28"/>
        <v>53.281799999999997</v>
      </c>
      <c r="BD58" s="151">
        <f t="shared" si="29"/>
        <v>0</v>
      </c>
      <c r="BE58" s="151">
        <f t="shared" si="30"/>
        <v>53.281799999999997</v>
      </c>
      <c r="BF58" s="151" t="str">
        <f t="shared" si="31"/>
        <v>yes</v>
      </c>
      <c r="BG58" s="152">
        <f t="shared" si="32"/>
        <v>0.1782</v>
      </c>
      <c r="BH58" s="152">
        <f t="shared" si="33"/>
        <v>53.281799999999997</v>
      </c>
      <c r="BI58" s="151">
        <f t="shared" si="34"/>
        <v>0</v>
      </c>
      <c r="BJ58" s="153">
        <f t="shared" si="35"/>
        <v>53.281799999999997</v>
      </c>
      <c r="BK58" s="121" t="str">
        <f t="shared" si="36"/>
        <v>yes</v>
      </c>
      <c r="BL58" s="152">
        <f t="shared" si="37"/>
        <v>0</v>
      </c>
      <c r="BM58" s="152" t="str">
        <f t="shared" si="38"/>
        <v/>
      </c>
      <c r="BN58" s="154">
        <f t="shared" si="39"/>
        <v>0</v>
      </c>
      <c r="BO58" s="154">
        <f t="shared" si="40"/>
        <v>0</v>
      </c>
      <c r="BP58" s="155">
        <f t="shared" si="41"/>
        <v>53.281800000000004</v>
      </c>
    </row>
    <row r="59" spans="3:68" s="121" customFormat="1" ht="18" customHeight="1" x14ac:dyDescent="0.15">
      <c r="C59" s="122"/>
      <c r="D59" s="156" t="s">
        <v>17</v>
      </c>
      <c r="E59" s="157" t="s">
        <v>82</v>
      </c>
      <c r="F59" s="158" t="s">
        <v>163</v>
      </c>
      <c r="G59" s="159">
        <f t="shared" si="0"/>
        <v>39204</v>
      </c>
      <c r="H59" s="160">
        <f t="shared" si="1"/>
        <v>40</v>
      </c>
      <c r="I59" s="161">
        <f t="shared" si="2"/>
        <v>3</v>
      </c>
      <c r="J59" s="157" t="s">
        <v>82</v>
      </c>
      <c r="K59" s="162">
        <f t="shared" si="3"/>
        <v>53.281799999999997</v>
      </c>
      <c r="L59" s="163">
        <f t="shared" si="4"/>
        <v>53.281799999999997</v>
      </c>
      <c r="M59" s="164">
        <f t="shared" si="5"/>
        <v>53.281799999999997</v>
      </c>
      <c r="N59" s="165">
        <f t="shared" si="6"/>
        <v>53.281799999999997</v>
      </c>
      <c r="O59" s="166">
        <f t="shared" si="7"/>
        <v>0</v>
      </c>
      <c r="P59" s="167">
        <f t="shared" si="8"/>
        <v>1.3590909090909091</v>
      </c>
      <c r="Q59" s="168">
        <f t="shared" si="9"/>
        <v>1.3590909090909091</v>
      </c>
      <c r="R59" s="169" t="str">
        <f t="shared" si="10"/>
        <v/>
      </c>
      <c r="S59" s="170">
        <f t="shared" si="11"/>
        <v>0</v>
      </c>
      <c r="T59" s="171">
        <f t="shared" si="12"/>
        <v>0</v>
      </c>
      <c r="V59" s="176" t="s">
        <v>82</v>
      </c>
      <c r="W59" s="122" t="s">
        <v>4</v>
      </c>
      <c r="Y59" s="140"/>
      <c r="Z59" s="140">
        <v>299</v>
      </c>
      <c r="AA59" s="140">
        <v>299</v>
      </c>
      <c r="AB59" s="140"/>
      <c r="AC59" s="140"/>
      <c r="AD59" s="140"/>
      <c r="AE59" s="140"/>
      <c r="AF59" s="140"/>
      <c r="AG59" s="140"/>
      <c r="AH59" s="141">
        <f t="shared" si="13"/>
        <v>0</v>
      </c>
      <c r="AI59" s="141">
        <f t="shared" si="14"/>
        <v>299</v>
      </c>
      <c r="AJ59" s="141">
        <f t="shared" si="15"/>
        <v>299</v>
      </c>
      <c r="AK59" s="142"/>
      <c r="AL59" s="142">
        <v>220000</v>
      </c>
      <c r="AM59" s="142"/>
      <c r="AN59" s="142">
        <v>220000</v>
      </c>
      <c r="AO59" s="142"/>
      <c r="AP59" s="142">
        <v>220000</v>
      </c>
      <c r="AQ59" s="144">
        <f t="shared" si="16"/>
        <v>220000</v>
      </c>
      <c r="AR59" s="145">
        <f t="shared" si="17"/>
        <v>100</v>
      </c>
      <c r="AS59" s="144">
        <f t="shared" si="18"/>
        <v>220000</v>
      </c>
      <c r="AT59" s="145">
        <f t="shared" si="19"/>
        <v>100</v>
      </c>
      <c r="AU59" s="146">
        <f t="shared" si="20"/>
        <v>299</v>
      </c>
      <c r="AV59" s="146" t="str">
        <f t="shared" si="21"/>
        <v/>
      </c>
      <c r="AW59" s="146">
        <f t="shared" si="22"/>
        <v>299</v>
      </c>
      <c r="AX59" s="147">
        <f t="shared" si="23"/>
        <v>0</v>
      </c>
      <c r="AY59" s="147" t="str">
        <f t="shared" si="24"/>
        <v/>
      </c>
      <c r="AZ59" s="147">
        <f t="shared" si="25"/>
        <v>0</v>
      </c>
      <c r="BA59" s="148">
        <f t="shared" si="26"/>
        <v>39204</v>
      </c>
      <c r="BB59" s="149">
        <f t="shared" si="27"/>
        <v>0.1782</v>
      </c>
      <c r="BC59" s="150">
        <f t="shared" si="28"/>
        <v>53.281799999999997</v>
      </c>
      <c r="BD59" s="151">
        <f t="shared" si="29"/>
        <v>0</v>
      </c>
      <c r="BE59" s="151">
        <f t="shared" si="30"/>
        <v>53.281799999999997</v>
      </c>
      <c r="BF59" s="151" t="str">
        <f t="shared" si="31"/>
        <v>yes</v>
      </c>
      <c r="BG59" s="152">
        <f t="shared" si="32"/>
        <v>0.1782</v>
      </c>
      <c r="BH59" s="152">
        <f t="shared" si="33"/>
        <v>53.281799999999997</v>
      </c>
      <c r="BI59" s="151">
        <f t="shared" si="34"/>
        <v>0</v>
      </c>
      <c r="BJ59" s="153">
        <f t="shared" si="35"/>
        <v>53.281799999999997</v>
      </c>
      <c r="BK59" s="121" t="str">
        <f t="shared" si="36"/>
        <v>yes</v>
      </c>
      <c r="BL59" s="152">
        <f t="shared" si="37"/>
        <v>0</v>
      </c>
      <c r="BM59" s="152" t="str">
        <f t="shared" si="38"/>
        <v/>
      </c>
      <c r="BN59" s="154">
        <f t="shared" si="39"/>
        <v>0</v>
      </c>
      <c r="BO59" s="154">
        <f t="shared" si="40"/>
        <v>0</v>
      </c>
      <c r="BP59" s="155">
        <f t="shared" si="41"/>
        <v>53.281800000000004</v>
      </c>
    </row>
    <row r="60" spans="3:68" s="121" customFormat="1" ht="18" customHeight="1" x14ac:dyDescent="0.15">
      <c r="C60" s="122"/>
      <c r="D60" s="156" t="s">
        <v>17</v>
      </c>
      <c r="E60" s="157" t="s">
        <v>146</v>
      </c>
      <c r="F60" s="158" t="s">
        <v>221</v>
      </c>
      <c r="G60" s="159">
        <f t="shared" si="0"/>
        <v>39204</v>
      </c>
      <c r="H60" s="160">
        <f t="shared" si="1"/>
        <v>40</v>
      </c>
      <c r="I60" s="161">
        <f t="shared" si="2"/>
        <v>3</v>
      </c>
      <c r="J60" s="157" t="s">
        <v>146</v>
      </c>
      <c r="K60" s="162">
        <f t="shared" si="3"/>
        <v>0</v>
      </c>
      <c r="L60" s="163">
        <f t="shared" si="4"/>
        <v>69.141599999999997</v>
      </c>
      <c r="M60" s="164" t="str">
        <f t="shared" si="5"/>
        <v/>
      </c>
      <c r="N60" s="165">
        <f t="shared" si="6"/>
        <v>69.141599999999997</v>
      </c>
      <c r="O60" s="166" t="str">
        <f t="shared" si="7"/>
        <v>New</v>
      </c>
      <c r="P60" s="167">
        <f t="shared" si="8"/>
        <v>0</v>
      </c>
      <c r="Q60" s="168">
        <f t="shared" si="9"/>
        <v>1.7636363636363637</v>
      </c>
      <c r="R60" s="169" t="str">
        <f t="shared" si="10"/>
        <v>New</v>
      </c>
      <c r="S60" s="170" t="str">
        <f t="shared" si="11"/>
        <v>New</v>
      </c>
      <c r="T60" s="171" t="str">
        <f t="shared" si="12"/>
        <v/>
      </c>
      <c r="V60" s="176" t="s">
        <v>146</v>
      </c>
      <c r="W60" s="122" t="s">
        <v>4</v>
      </c>
      <c r="Y60" s="140"/>
      <c r="Z60" s="140"/>
      <c r="AA60" s="140">
        <v>388</v>
      </c>
      <c r="AB60" s="140"/>
      <c r="AC60" s="140"/>
      <c r="AD60" s="140"/>
      <c r="AE60" s="140"/>
      <c r="AF60" s="140"/>
      <c r="AG60" s="140"/>
      <c r="AH60" s="141">
        <f t="shared" si="13"/>
        <v>0</v>
      </c>
      <c r="AI60" s="141">
        <f t="shared" si="14"/>
        <v>0</v>
      </c>
      <c r="AJ60" s="141">
        <f t="shared" si="15"/>
        <v>388</v>
      </c>
      <c r="AK60" s="142"/>
      <c r="AL60" s="142">
        <v>220000</v>
      </c>
      <c r="AM60" s="142"/>
      <c r="AN60" s="142">
        <v>220000</v>
      </c>
      <c r="AO60" s="142"/>
      <c r="AP60" s="142">
        <v>220000</v>
      </c>
      <c r="AQ60" s="144">
        <f t="shared" si="16"/>
        <v>220000</v>
      </c>
      <c r="AR60" s="145">
        <f t="shared" si="17"/>
        <v>100</v>
      </c>
      <c r="AS60" s="144">
        <f t="shared" si="18"/>
        <v>220000</v>
      </c>
      <c r="AT60" s="145">
        <f t="shared" si="19"/>
        <v>100</v>
      </c>
      <c r="AU60" s="146" t="str">
        <f t="shared" si="20"/>
        <v/>
      </c>
      <c r="AV60" s="146" t="str">
        <f t="shared" si="21"/>
        <v/>
      </c>
      <c r="AW60" s="146" t="str">
        <f t="shared" si="22"/>
        <v/>
      </c>
      <c r="AX60" s="147" t="str">
        <f t="shared" si="23"/>
        <v/>
      </c>
      <c r="AY60" s="147" t="str">
        <f t="shared" si="24"/>
        <v/>
      </c>
      <c r="AZ60" s="147" t="str">
        <f t="shared" si="25"/>
        <v>New</v>
      </c>
      <c r="BA60" s="148">
        <f t="shared" si="26"/>
        <v>39204</v>
      </c>
      <c r="BB60" s="149">
        <f t="shared" si="27"/>
        <v>0.1782</v>
      </c>
      <c r="BC60" s="150">
        <f t="shared" si="28"/>
        <v>69.141599999999997</v>
      </c>
      <c r="BD60" s="151">
        <f t="shared" si="29"/>
        <v>0</v>
      </c>
      <c r="BE60" s="151">
        <f t="shared" si="30"/>
        <v>69.141599999999997</v>
      </c>
      <c r="BF60" s="151" t="str">
        <f t="shared" si="31"/>
        <v>yes</v>
      </c>
      <c r="BG60" s="152">
        <f t="shared" si="32"/>
        <v>0.1782</v>
      </c>
      <c r="BH60" s="152" t="str">
        <f t="shared" si="33"/>
        <v/>
      </c>
      <c r="BI60" s="151">
        <f t="shared" si="34"/>
        <v>0</v>
      </c>
      <c r="BJ60" s="153">
        <f t="shared" si="35"/>
        <v>0</v>
      </c>
      <c r="BK60" s="121" t="str">
        <f t="shared" si="36"/>
        <v>yes</v>
      </c>
      <c r="BL60" s="152" t="str">
        <f t="shared" si="37"/>
        <v/>
      </c>
      <c r="BM60" s="152" t="str">
        <f t="shared" si="38"/>
        <v/>
      </c>
      <c r="BN60" s="154" t="str">
        <f t="shared" si="39"/>
        <v/>
      </c>
      <c r="BO60" s="154" t="e">
        <f t="shared" si="40"/>
        <v>#VALUE!</v>
      </c>
      <c r="BP60" s="155">
        <f t="shared" si="41"/>
        <v>69.141599999999997</v>
      </c>
    </row>
    <row r="61" spans="3:68" s="121" customFormat="1" ht="18" customHeight="1" x14ac:dyDescent="0.15">
      <c r="C61" s="122"/>
      <c r="D61" s="156" t="s">
        <v>17</v>
      </c>
      <c r="E61" s="157" t="s">
        <v>146</v>
      </c>
      <c r="F61" s="158" t="s">
        <v>220</v>
      </c>
      <c r="G61" s="159">
        <f t="shared" si="0"/>
        <v>39204</v>
      </c>
      <c r="H61" s="160">
        <f t="shared" si="1"/>
        <v>40</v>
      </c>
      <c r="I61" s="161">
        <f t="shared" si="2"/>
        <v>3</v>
      </c>
      <c r="J61" s="157" t="s">
        <v>146</v>
      </c>
      <c r="K61" s="162">
        <f t="shared" si="3"/>
        <v>0</v>
      </c>
      <c r="L61" s="163">
        <f t="shared" si="4"/>
        <v>69.140609999999995</v>
      </c>
      <c r="M61" s="164" t="str">
        <f t="shared" si="5"/>
        <v/>
      </c>
      <c r="N61" s="165">
        <f t="shared" si="6"/>
        <v>69.140609999999995</v>
      </c>
      <c r="O61" s="166" t="str">
        <f t="shared" si="7"/>
        <v>New</v>
      </c>
      <c r="P61" s="167">
        <f t="shared" si="8"/>
        <v>0</v>
      </c>
      <c r="Q61" s="168">
        <f t="shared" si="9"/>
        <v>1.763611111111111</v>
      </c>
      <c r="R61" s="169" t="str">
        <f t="shared" si="10"/>
        <v>New</v>
      </c>
      <c r="S61" s="170" t="str">
        <f t="shared" si="11"/>
        <v>New</v>
      </c>
      <c r="T61" s="171" t="str">
        <f t="shared" si="12"/>
        <v/>
      </c>
      <c r="V61" s="176" t="s">
        <v>146</v>
      </c>
      <c r="W61" s="122" t="s">
        <v>4</v>
      </c>
      <c r="Y61" s="140"/>
      <c r="Z61" s="140"/>
      <c r="AA61" s="140">
        <v>317.45</v>
      </c>
      <c r="AB61" s="140"/>
      <c r="AC61" s="140"/>
      <c r="AD61" s="140"/>
      <c r="AE61" s="140"/>
      <c r="AF61" s="140"/>
      <c r="AG61" s="140"/>
      <c r="AH61" s="141">
        <f t="shared" si="13"/>
        <v>0</v>
      </c>
      <c r="AI61" s="141">
        <f t="shared" si="14"/>
        <v>0</v>
      </c>
      <c r="AJ61" s="141">
        <f t="shared" si="15"/>
        <v>317.45</v>
      </c>
      <c r="AK61" s="142"/>
      <c r="AL61" s="142">
        <v>180000</v>
      </c>
      <c r="AM61" s="142"/>
      <c r="AN61" s="142">
        <v>180000</v>
      </c>
      <c r="AO61" s="142"/>
      <c r="AP61" s="142">
        <v>180000</v>
      </c>
      <c r="AQ61" s="144">
        <f t="shared" si="16"/>
        <v>180000</v>
      </c>
      <c r="AR61" s="145">
        <f t="shared" si="17"/>
        <v>100</v>
      </c>
      <c r="AS61" s="144">
        <f t="shared" si="18"/>
        <v>180000</v>
      </c>
      <c r="AT61" s="145">
        <f t="shared" si="19"/>
        <v>100</v>
      </c>
      <c r="AU61" s="146" t="str">
        <f t="shared" si="20"/>
        <v/>
      </c>
      <c r="AV61" s="146" t="str">
        <f t="shared" si="21"/>
        <v/>
      </c>
      <c r="AW61" s="146" t="str">
        <f t="shared" si="22"/>
        <v/>
      </c>
      <c r="AX61" s="147" t="str">
        <f t="shared" si="23"/>
        <v/>
      </c>
      <c r="AY61" s="147" t="str">
        <f t="shared" si="24"/>
        <v/>
      </c>
      <c r="AZ61" s="147" t="str">
        <f t="shared" si="25"/>
        <v>New</v>
      </c>
      <c r="BA61" s="148">
        <f t="shared" si="26"/>
        <v>39204</v>
      </c>
      <c r="BB61" s="149">
        <f t="shared" si="27"/>
        <v>0.21779999999999999</v>
      </c>
      <c r="BC61" s="150">
        <f t="shared" si="28"/>
        <v>69.140609999999995</v>
      </c>
      <c r="BD61" s="151">
        <f t="shared" si="29"/>
        <v>0</v>
      </c>
      <c r="BE61" s="151">
        <f t="shared" si="30"/>
        <v>69.140609999999995</v>
      </c>
      <c r="BF61" s="151" t="str">
        <f t="shared" si="31"/>
        <v>yes</v>
      </c>
      <c r="BG61" s="152">
        <f t="shared" si="32"/>
        <v>0.21779999999999999</v>
      </c>
      <c r="BH61" s="152" t="str">
        <f t="shared" si="33"/>
        <v/>
      </c>
      <c r="BI61" s="151">
        <f t="shared" si="34"/>
        <v>0</v>
      </c>
      <c r="BJ61" s="153">
        <f t="shared" si="35"/>
        <v>0</v>
      </c>
      <c r="BK61" s="121" t="str">
        <f t="shared" si="36"/>
        <v>yes</v>
      </c>
      <c r="BL61" s="152" t="str">
        <f t="shared" si="37"/>
        <v/>
      </c>
      <c r="BM61" s="152" t="str">
        <f t="shared" si="38"/>
        <v/>
      </c>
      <c r="BN61" s="154" t="str">
        <f t="shared" si="39"/>
        <v/>
      </c>
      <c r="BO61" s="154" t="e">
        <f t="shared" si="40"/>
        <v>#VALUE!</v>
      </c>
      <c r="BP61" s="155">
        <f t="shared" si="41"/>
        <v>69.140609999999995</v>
      </c>
    </row>
    <row r="62" spans="3:68" s="121" customFormat="1" ht="18" customHeight="1" x14ac:dyDescent="0.15">
      <c r="C62" s="122"/>
      <c r="D62" s="156" t="s">
        <v>17</v>
      </c>
      <c r="E62" s="157" t="s">
        <v>82</v>
      </c>
      <c r="F62" s="158" t="s">
        <v>97</v>
      </c>
      <c r="G62" s="159">
        <f t="shared" si="0"/>
        <v>39204</v>
      </c>
      <c r="H62" s="160">
        <f t="shared" si="1"/>
        <v>40</v>
      </c>
      <c r="I62" s="161">
        <f t="shared" si="2"/>
        <v>3</v>
      </c>
      <c r="J62" s="157" t="s">
        <v>82</v>
      </c>
      <c r="K62" s="162">
        <f t="shared" si="3"/>
        <v>67.003199999999993</v>
      </c>
      <c r="L62" s="163">
        <f t="shared" si="4"/>
        <v>67.003199999999993</v>
      </c>
      <c r="M62" s="164">
        <f t="shared" si="5"/>
        <v>67.003199999999993</v>
      </c>
      <c r="N62" s="165">
        <f t="shared" si="6"/>
        <v>67.003199999999993</v>
      </c>
      <c r="O62" s="166">
        <f t="shared" si="7"/>
        <v>0</v>
      </c>
      <c r="P62" s="167">
        <f t="shared" si="8"/>
        <v>1.709090909090909</v>
      </c>
      <c r="Q62" s="168">
        <f t="shared" si="9"/>
        <v>1.709090909090909</v>
      </c>
      <c r="R62" s="169" t="str">
        <f t="shared" si="10"/>
        <v/>
      </c>
      <c r="S62" s="170">
        <f t="shared" si="11"/>
        <v>0</v>
      </c>
      <c r="T62" s="171">
        <f t="shared" si="12"/>
        <v>0</v>
      </c>
      <c r="V62" s="176" t="s">
        <v>82</v>
      </c>
      <c r="W62" s="122" t="s">
        <v>4</v>
      </c>
      <c r="Y62" s="140">
        <v>376</v>
      </c>
      <c r="Z62" s="140">
        <v>376</v>
      </c>
      <c r="AA62" s="140">
        <v>376</v>
      </c>
      <c r="AB62" s="140"/>
      <c r="AC62" s="140"/>
      <c r="AD62" s="140"/>
      <c r="AE62" s="140"/>
      <c r="AF62" s="140"/>
      <c r="AG62" s="140"/>
      <c r="AH62" s="141">
        <f t="shared" si="13"/>
        <v>376</v>
      </c>
      <c r="AI62" s="141">
        <f t="shared" si="14"/>
        <v>376</v>
      </c>
      <c r="AJ62" s="141">
        <f t="shared" si="15"/>
        <v>376</v>
      </c>
      <c r="AK62" s="142"/>
      <c r="AL62" s="142">
        <v>220000</v>
      </c>
      <c r="AM62" s="142"/>
      <c r="AN62" s="142">
        <v>220000</v>
      </c>
      <c r="AO62" s="142"/>
      <c r="AP62" s="142">
        <v>220000</v>
      </c>
      <c r="AQ62" s="144">
        <f t="shared" si="16"/>
        <v>220000</v>
      </c>
      <c r="AR62" s="145">
        <f t="shared" si="17"/>
        <v>100</v>
      </c>
      <c r="AS62" s="144">
        <f t="shared" si="18"/>
        <v>220000</v>
      </c>
      <c r="AT62" s="145">
        <f t="shared" si="19"/>
        <v>100</v>
      </c>
      <c r="AU62" s="146">
        <f t="shared" si="20"/>
        <v>376</v>
      </c>
      <c r="AV62" s="146" t="str">
        <f t="shared" si="21"/>
        <v/>
      </c>
      <c r="AW62" s="146">
        <f t="shared" si="22"/>
        <v>376</v>
      </c>
      <c r="AX62" s="147">
        <f t="shared" si="23"/>
        <v>0</v>
      </c>
      <c r="AY62" s="147" t="str">
        <f t="shared" si="24"/>
        <v/>
      </c>
      <c r="AZ62" s="147">
        <f t="shared" si="25"/>
        <v>0</v>
      </c>
      <c r="BA62" s="148">
        <f t="shared" si="26"/>
        <v>39204</v>
      </c>
      <c r="BB62" s="149">
        <f t="shared" si="27"/>
        <v>0.1782</v>
      </c>
      <c r="BC62" s="150">
        <f t="shared" si="28"/>
        <v>67.003199999999993</v>
      </c>
      <c r="BD62" s="151">
        <f t="shared" si="29"/>
        <v>0</v>
      </c>
      <c r="BE62" s="151">
        <f t="shared" si="30"/>
        <v>67.003199999999993</v>
      </c>
      <c r="BF62" s="151" t="str">
        <f t="shared" si="31"/>
        <v>yes</v>
      </c>
      <c r="BG62" s="152">
        <f t="shared" si="32"/>
        <v>0.1782</v>
      </c>
      <c r="BH62" s="152">
        <f t="shared" si="33"/>
        <v>67.003199999999993</v>
      </c>
      <c r="BI62" s="151">
        <f t="shared" si="34"/>
        <v>0</v>
      </c>
      <c r="BJ62" s="153">
        <f t="shared" si="35"/>
        <v>67.003199999999993</v>
      </c>
      <c r="BK62" s="121" t="str">
        <f t="shared" si="36"/>
        <v>yes</v>
      </c>
      <c r="BL62" s="152">
        <f t="shared" si="37"/>
        <v>0</v>
      </c>
      <c r="BM62" s="152" t="str">
        <f t="shared" si="38"/>
        <v/>
      </c>
      <c r="BN62" s="154">
        <f t="shared" si="39"/>
        <v>0</v>
      </c>
      <c r="BO62" s="154">
        <f t="shared" si="40"/>
        <v>0</v>
      </c>
      <c r="BP62" s="155">
        <f t="shared" si="41"/>
        <v>67.003199999999993</v>
      </c>
    </row>
    <row r="63" spans="3:68" s="121" customFormat="1" ht="18" customHeight="1" x14ac:dyDescent="0.15">
      <c r="C63" s="122"/>
      <c r="D63" s="156" t="s">
        <v>17</v>
      </c>
      <c r="E63" s="157" t="s">
        <v>82</v>
      </c>
      <c r="F63" s="158" t="s">
        <v>98</v>
      </c>
      <c r="G63" s="159">
        <f t="shared" si="0"/>
        <v>39204</v>
      </c>
      <c r="H63" s="160">
        <f t="shared" si="1"/>
        <v>40</v>
      </c>
      <c r="I63" s="161">
        <f t="shared" si="2"/>
        <v>3</v>
      </c>
      <c r="J63" s="157" t="s">
        <v>82</v>
      </c>
      <c r="K63" s="162">
        <f t="shared" si="3"/>
        <v>68.428799999999995</v>
      </c>
      <c r="L63" s="163">
        <f t="shared" si="4"/>
        <v>68.428799999999995</v>
      </c>
      <c r="M63" s="164">
        <f t="shared" si="5"/>
        <v>68.428799999999995</v>
      </c>
      <c r="N63" s="165">
        <f t="shared" si="6"/>
        <v>68.428799999999995</v>
      </c>
      <c r="O63" s="166">
        <f t="shared" si="7"/>
        <v>0</v>
      </c>
      <c r="P63" s="167">
        <f t="shared" si="8"/>
        <v>1.7454545454545454</v>
      </c>
      <c r="Q63" s="168">
        <f t="shared" si="9"/>
        <v>1.7454545454545454</v>
      </c>
      <c r="R63" s="169" t="str">
        <f t="shared" si="10"/>
        <v/>
      </c>
      <c r="S63" s="170">
        <f t="shared" si="11"/>
        <v>0</v>
      </c>
      <c r="T63" s="171">
        <f t="shared" si="12"/>
        <v>0</v>
      </c>
      <c r="V63" s="176" t="s">
        <v>82</v>
      </c>
      <c r="W63" s="122" t="s">
        <v>4</v>
      </c>
      <c r="Y63" s="140">
        <v>384</v>
      </c>
      <c r="Z63" s="140">
        <v>384</v>
      </c>
      <c r="AA63" s="140">
        <v>384</v>
      </c>
      <c r="AB63" s="140"/>
      <c r="AC63" s="140"/>
      <c r="AD63" s="140"/>
      <c r="AE63" s="140"/>
      <c r="AF63" s="140"/>
      <c r="AG63" s="140"/>
      <c r="AH63" s="141">
        <f t="shared" si="13"/>
        <v>384</v>
      </c>
      <c r="AI63" s="141">
        <f t="shared" si="14"/>
        <v>384</v>
      </c>
      <c r="AJ63" s="141">
        <f t="shared" si="15"/>
        <v>384</v>
      </c>
      <c r="AK63" s="142"/>
      <c r="AL63" s="142">
        <v>220000</v>
      </c>
      <c r="AM63" s="142"/>
      <c r="AN63" s="142">
        <v>220000</v>
      </c>
      <c r="AO63" s="142"/>
      <c r="AP63" s="142">
        <v>220000</v>
      </c>
      <c r="AQ63" s="144">
        <f t="shared" si="16"/>
        <v>220000</v>
      </c>
      <c r="AR63" s="145">
        <f t="shared" si="17"/>
        <v>100</v>
      </c>
      <c r="AS63" s="144">
        <f t="shared" si="18"/>
        <v>220000</v>
      </c>
      <c r="AT63" s="145">
        <f t="shared" si="19"/>
        <v>100</v>
      </c>
      <c r="AU63" s="146">
        <f t="shared" si="20"/>
        <v>384</v>
      </c>
      <c r="AV63" s="146" t="str">
        <f t="shared" si="21"/>
        <v/>
      </c>
      <c r="AW63" s="146">
        <f t="shared" si="22"/>
        <v>384</v>
      </c>
      <c r="AX63" s="147">
        <f t="shared" si="23"/>
        <v>0</v>
      </c>
      <c r="AY63" s="147" t="str">
        <f t="shared" si="24"/>
        <v/>
      </c>
      <c r="AZ63" s="147">
        <f t="shared" si="25"/>
        <v>0</v>
      </c>
      <c r="BA63" s="148">
        <f t="shared" si="26"/>
        <v>39204</v>
      </c>
      <c r="BB63" s="149">
        <f t="shared" si="27"/>
        <v>0.1782</v>
      </c>
      <c r="BC63" s="150">
        <f t="shared" si="28"/>
        <v>68.428799999999995</v>
      </c>
      <c r="BD63" s="151">
        <f t="shared" si="29"/>
        <v>0</v>
      </c>
      <c r="BE63" s="151">
        <f t="shared" si="30"/>
        <v>68.428799999999995</v>
      </c>
      <c r="BF63" s="151" t="str">
        <f t="shared" si="31"/>
        <v>yes</v>
      </c>
      <c r="BG63" s="152">
        <f t="shared" si="32"/>
        <v>0.1782</v>
      </c>
      <c r="BH63" s="152">
        <f t="shared" si="33"/>
        <v>68.428799999999995</v>
      </c>
      <c r="BI63" s="151">
        <f t="shared" si="34"/>
        <v>0</v>
      </c>
      <c r="BJ63" s="153">
        <f t="shared" si="35"/>
        <v>68.428799999999995</v>
      </c>
      <c r="BK63" s="121" t="str">
        <f t="shared" si="36"/>
        <v>yes</v>
      </c>
      <c r="BL63" s="152">
        <f t="shared" si="37"/>
        <v>0</v>
      </c>
      <c r="BM63" s="152" t="str">
        <f t="shared" si="38"/>
        <v/>
      </c>
      <c r="BN63" s="154">
        <f t="shared" si="39"/>
        <v>0</v>
      </c>
      <c r="BO63" s="154">
        <f t="shared" si="40"/>
        <v>0</v>
      </c>
      <c r="BP63" s="155">
        <f t="shared" si="41"/>
        <v>68.428799999999995</v>
      </c>
    </row>
    <row r="64" spans="3:68" s="121" customFormat="1" ht="18" customHeight="1" x14ac:dyDescent="0.15">
      <c r="C64" s="122"/>
      <c r="D64" s="156" t="s">
        <v>17</v>
      </c>
      <c r="E64" s="157" t="s">
        <v>146</v>
      </c>
      <c r="F64" s="158" t="s">
        <v>164</v>
      </c>
      <c r="G64" s="159">
        <f t="shared" si="0"/>
        <v>39204</v>
      </c>
      <c r="H64" s="160">
        <f t="shared" si="1"/>
        <v>40</v>
      </c>
      <c r="I64" s="161">
        <f t="shared" si="2"/>
        <v>3</v>
      </c>
      <c r="J64" s="157" t="s">
        <v>146</v>
      </c>
      <c r="K64" s="162">
        <f t="shared" si="3"/>
        <v>69.140609999999995</v>
      </c>
      <c r="L64" s="163">
        <f t="shared" si="4"/>
        <v>69.140609999999995</v>
      </c>
      <c r="M64" s="164">
        <f t="shared" si="5"/>
        <v>69.140609999999995</v>
      </c>
      <c r="N64" s="165">
        <f t="shared" si="6"/>
        <v>69.140609999999995</v>
      </c>
      <c r="O64" s="166">
        <f t="shared" si="7"/>
        <v>0</v>
      </c>
      <c r="P64" s="167">
        <f t="shared" si="8"/>
        <v>1.763611111111111</v>
      </c>
      <c r="Q64" s="168">
        <f t="shared" si="9"/>
        <v>1.763611111111111</v>
      </c>
      <c r="R64" s="169" t="str">
        <f t="shared" si="10"/>
        <v/>
      </c>
      <c r="S64" s="170">
        <f t="shared" si="11"/>
        <v>0</v>
      </c>
      <c r="T64" s="171">
        <f t="shared" si="12"/>
        <v>0</v>
      </c>
      <c r="V64" s="176" t="s">
        <v>146</v>
      </c>
      <c r="W64" s="122" t="s">
        <v>4</v>
      </c>
      <c r="Y64" s="140"/>
      <c r="Z64" s="140">
        <v>317.45</v>
      </c>
      <c r="AA64" s="140">
        <v>317.45</v>
      </c>
      <c r="AB64" s="140"/>
      <c r="AC64" s="140"/>
      <c r="AD64" s="140"/>
      <c r="AE64" s="140"/>
      <c r="AF64" s="140"/>
      <c r="AG64" s="140"/>
      <c r="AH64" s="141">
        <f t="shared" si="13"/>
        <v>0</v>
      </c>
      <c r="AI64" s="141">
        <f t="shared" si="14"/>
        <v>317.45</v>
      </c>
      <c r="AJ64" s="141">
        <f t="shared" si="15"/>
        <v>317.45</v>
      </c>
      <c r="AK64" s="142"/>
      <c r="AL64" s="142">
        <v>180000</v>
      </c>
      <c r="AM64" s="142"/>
      <c r="AN64" s="142">
        <v>180000</v>
      </c>
      <c r="AO64" s="142"/>
      <c r="AP64" s="142">
        <v>180000</v>
      </c>
      <c r="AQ64" s="144">
        <f t="shared" si="16"/>
        <v>180000</v>
      </c>
      <c r="AR64" s="145">
        <f t="shared" si="17"/>
        <v>100</v>
      </c>
      <c r="AS64" s="144">
        <f t="shared" si="18"/>
        <v>180000</v>
      </c>
      <c r="AT64" s="145">
        <f t="shared" si="19"/>
        <v>100</v>
      </c>
      <c r="AU64" s="146">
        <f t="shared" si="20"/>
        <v>317.45</v>
      </c>
      <c r="AV64" s="146" t="str">
        <f t="shared" si="21"/>
        <v/>
      </c>
      <c r="AW64" s="146">
        <f t="shared" si="22"/>
        <v>317.45</v>
      </c>
      <c r="AX64" s="147">
        <f t="shared" si="23"/>
        <v>0</v>
      </c>
      <c r="AY64" s="147" t="str">
        <f t="shared" si="24"/>
        <v/>
      </c>
      <c r="AZ64" s="147">
        <f t="shared" si="25"/>
        <v>0</v>
      </c>
      <c r="BA64" s="148">
        <f t="shared" si="26"/>
        <v>39204</v>
      </c>
      <c r="BB64" s="149">
        <f t="shared" si="27"/>
        <v>0.21779999999999999</v>
      </c>
      <c r="BC64" s="150">
        <f t="shared" si="28"/>
        <v>69.140609999999995</v>
      </c>
      <c r="BD64" s="151">
        <f t="shared" si="29"/>
        <v>0</v>
      </c>
      <c r="BE64" s="151">
        <f t="shared" si="30"/>
        <v>69.140609999999995</v>
      </c>
      <c r="BF64" s="151" t="str">
        <f t="shared" si="31"/>
        <v>yes</v>
      </c>
      <c r="BG64" s="152">
        <f t="shared" si="32"/>
        <v>0.21779999999999999</v>
      </c>
      <c r="BH64" s="152">
        <f t="shared" si="33"/>
        <v>69.140609999999995</v>
      </c>
      <c r="BI64" s="151">
        <f t="shared" si="34"/>
        <v>0</v>
      </c>
      <c r="BJ64" s="153">
        <f t="shared" si="35"/>
        <v>69.140609999999995</v>
      </c>
      <c r="BK64" s="121" t="str">
        <f t="shared" si="36"/>
        <v>yes</v>
      </c>
      <c r="BL64" s="152">
        <f t="shared" si="37"/>
        <v>0</v>
      </c>
      <c r="BM64" s="152" t="str">
        <f t="shared" si="38"/>
        <v/>
      </c>
      <c r="BN64" s="154">
        <f t="shared" si="39"/>
        <v>0</v>
      </c>
      <c r="BO64" s="154">
        <f t="shared" si="40"/>
        <v>0</v>
      </c>
      <c r="BP64" s="155">
        <f t="shared" si="41"/>
        <v>69.140609999999995</v>
      </c>
    </row>
    <row r="65" spans="3:68" s="121" customFormat="1" ht="18" customHeight="1" x14ac:dyDescent="0.15">
      <c r="C65" s="122"/>
      <c r="D65" s="156" t="s">
        <v>17</v>
      </c>
      <c r="E65" s="157" t="s">
        <v>82</v>
      </c>
      <c r="F65" s="158" t="s">
        <v>165</v>
      </c>
      <c r="G65" s="159">
        <f t="shared" si="0"/>
        <v>39204</v>
      </c>
      <c r="H65" s="160">
        <f t="shared" si="1"/>
        <v>40</v>
      </c>
      <c r="I65" s="161">
        <f t="shared" si="2"/>
        <v>3</v>
      </c>
      <c r="J65" s="157" t="s">
        <v>82</v>
      </c>
      <c r="K65" s="162">
        <f t="shared" si="3"/>
        <v>68.428799999999995</v>
      </c>
      <c r="L65" s="163">
        <f t="shared" si="4"/>
        <v>68.428799999999995</v>
      </c>
      <c r="M65" s="164">
        <f t="shared" si="5"/>
        <v>68.428799999999995</v>
      </c>
      <c r="N65" s="165">
        <f t="shared" si="6"/>
        <v>68.428799999999995</v>
      </c>
      <c r="O65" s="166">
        <f t="shared" si="7"/>
        <v>0</v>
      </c>
      <c r="P65" s="167">
        <f t="shared" si="8"/>
        <v>1.7454545454545454</v>
      </c>
      <c r="Q65" s="168">
        <f t="shared" si="9"/>
        <v>1.7454545454545454</v>
      </c>
      <c r="R65" s="169" t="str">
        <f t="shared" si="10"/>
        <v/>
      </c>
      <c r="S65" s="170">
        <f t="shared" si="11"/>
        <v>0</v>
      </c>
      <c r="T65" s="171">
        <f t="shared" si="12"/>
        <v>0</v>
      </c>
      <c r="V65" s="176" t="s">
        <v>82</v>
      </c>
      <c r="W65" s="122" t="s">
        <v>4</v>
      </c>
      <c r="Y65" s="140"/>
      <c r="Z65" s="140">
        <v>384</v>
      </c>
      <c r="AA65" s="140">
        <v>384</v>
      </c>
      <c r="AB65" s="140"/>
      <c r="AC65" s="140"/>
      <c r="AD65" s="140"/>
      <c r="AE65" s="140"/>
      <c r="AF65" s="140"/>
      <c r="AG65" s="140"/>
      <c r="AH65" s="141">
        <f t="shared" si="13"/>
        <v>0</v>
      </c>
      <c r="AI65" s="141">
        <f t="shared" si="14"/>
        <v>384</v>
      </c>
      <c r="AJ65" s="141">
        <f t="shared" si="15"/>
        <v>384</v>
      </c>
      <c r="AK65" s="142"/>
      <c r="AL65" s="142">
        <v>220000</v>
      </c>
      <c r="AM65" s="142"/>
      <c r="AN65" s="142">
        <v>220000</v>
      </c>
      <c r="AO65" s="142"/>
      <c r="AP65" s="142">
        <v>220000</v>
      </c>
      <c r="AQ65" s="144">
        <f t="shared" si="16"/>
        <v>220000</v>
      </c>
      <c r="AR65" s="145">
        <f t="shared" si="17"/>
        <v>100</v>
      </c>
      <c r="AS65" s="144">
        <f t="shared" si="18"/>
        <v>220000</v>
      </c>
      <c r="AT65" s="145">
        <f t="shared" si="19"/>
        <v>100</v>
      </c>
      <c r="AU65" s="146">
        <f t="shared" si="20"/>
        <v>384</v>
      </c>
      <c r="AV65" s="146" t="str">
        <f t="shared" si="21"/>
        <v/>
      </c>
      <c r="AW65" s="146">
        <f t="shared" si="22"/>
        <v>384</v>
      </c>
      <c r="AX65" s="147">
        <f t="shared" si="23"/>
        <v>0</v>
      </c>
      <c r="AY65" s="147" t="str">
        <f t="shared" si="24"/>
        <v/>
      </c>
      <c r="AZ65" s="147">
        <f t="shared" si="25"/>
        <v>0</v>
      </c>
      <c r="BA65" s="148">
        <f t="shared" si="26"/>
        <v>39204</v>
      </c>
      <c r="BB65" s="149">
        <f t="shared" si="27"/>
        <v>0.1782</v>
      </c>
      <c r="BC65" s="150">
        <f t="shared" si="28"/>
        <v>68.428799999999995</v>
      </c>
      <c r="BD65" s="151">
        <f t="shared" si="29"/>
        <v>0</v>
      </c>
      <c r="BE65" s="151">
        <f t="shared" si="30"/>
        <v>68.428799999999995</v>
      </c>
      <c r="BF65" s="151" t="str">
        <f t="shared" si="31"/>
        <v>yes</v>
      </c>
      <c r="BG65" s="152">
        <f t="shared" si="32"/>
        <v>0.1782</v>
      </c>
      <c r="BH65" s="152">
        <f t="shared" si="33"/>
        <v>68.428799999999995</v>
      </c>
      <c r="BI65" s="151">
        <f t="shared" si="34"/>
        <v>0</v>
      </c>
      <c r="BJ65" s="153">
        <f t="shared" si="35"/>
        <v>68.428799999999995</v>
      </c>
      <c r="BK65" s="121" t="str">
        <f t="shared" si="36"/>
        <v>yes</v>
      </c>
      <c r="BL65" s="152">
        <f t="shared" si="37"/>
        <v>0</v>
      </c>
      <c r="BM65" s="152" t="str">
        <f t="shared" si="38"/>
        <v/>
      </c>
      <c r="BN65" s="154">
        <f t="shared" si="39"/>
        <v>0</v>
      </c>
      <c r="BO65" s="154">
        <f t="shared" si="40"/>
        <v>0</v>
      </c>
      <c r="BP65" s="155">
        <f t="shared" si="41"/>
        <v>68.428799999999995</v>
      </c>
    </row>
    <row r="66" spans="3:68" s="121" customFormat="1" ht="18" customHeight="1" x14ac:dyDescent="0.15">
      <c r="C66" s="122"/>
      <c r="D66" s="156" t="s">
        <v>17</v>
      </c>
      <c r="E66" s="157" t="s">
        <v>146</v>
      </c>
      <c r="F66" s="158" t="s">
        <v>166</v>
      </c>
      <c r="G66" s="159">
        <f t="shared" ref="G66:G97" si="42">IF($K$8&gt;0,$K$8,$L$8)</f>
        <v>39204</v>
      </c>
      <c r="H66" s="160">
        <f t="shared" ref="H66:H97" si="43">$K$12</f>
        <v>40</v>
      </c>
      <c r="I66" s="161">
        <f t="shared" ref="I66:I97" si="44">$L$12</f>
        <v>3</v>
      </c>
      <c r="J66" s="157" t="s">
        <v>146</v>
      </c>
      <c r="K66" s="162">
        <f t="shared" ref="K66:K97" si="45">BJ66</f>
        <v>69.141599999999997</v>
      </c>
      <c r="L66" s="163">
        <f t="shared" ref="L66:L97" si="46">BE66</f>
        <v>53.281799999999997</v>
      </c>
      <c r="M66" s="164">
        <f t="shared" ref="M66:M97" si="47">BH66</f>
        <v>69.141599999999997</v>
      </c>
      <c r="N66" s="165">
        <f t="shared" ref="N66:N97" si="48">BC66</f>
        <v>53.281799999999997</v>
      </c>
      <c r="O66" s="166">
        <f t="shared" ref="O66:O97" si="49">IF(S66="New","New",(N66/M66)-1)</f>
        <v>-0.22938144329896903</v>
      </c>
      <c r="P66" s="167">
        <f t="shared" ref="P66:P97" si="50">(AI66/AN66)*1000</f>
        <v>1.7636363636363637</v>
      </c>
      <c r="Q66" s="168">
        <f t="shared" ref="Q66:Q97" si="51">(AJ66/AP66)*1000</f>
        <v>1.3590909090909091</v>
      </c>
      <c r="R66" s="169" t="str">
        <f t="shared" ref="R66:R97" si="52">IF(S66="New","New",IF(AY66="","",(Q66/P66)-1))</f>
        <v/>
      </c>
      <c r="S66" s="170">
        <f t="shared" ref="S66:S97" si="53">IF(K66="","New",IF(K66=0,"New",L66-K66))</f>
        <v>-15.8598</v>
      </c>
      <c r="T66" s="171">
        <f t="shared" ref="T66:T97" si="54">IF(S66="New","",S66/K66)</f>
        <v>-0.22938144329896909</v>
      </c>
      <c r="V66" s="176" t="s">
        <v>146</v>
      </c>
      <c r="W66" s="122" t="s">
        <v>4</v>
      </c>
      <c r="Y66" s="140"/>
      <c r="Z66" s="140">
        <v>388</v>
      </c>
      <c r="AA66" s="140">
        <v>299</v>
      </c>
      <c r="AB66" s="140"/>
      <c r="AC66" s="140"/>
      <c r="AD66" s="140"/>
      <c r="AE66" s="140"/>
      <c r="AF66" s="140"/>
      <c r="AG66" s="140"/>
      <c r="AH66" s="141">
        <f t="shared" ref="AH66:AH97" si="55">Y66+(AB66+AC66)</f>
        <v>0</v>
      </c>
      <c r="AI66" s="141">
        <f t="shared" ref="AI66:AI97" si="56">Z66+(AD66+AE66)</f>
        <v>388</v>
      </c>
      <c r="AJ66" s="141">
        <f t="shared" ref="AJ66:AJ97" si="57">AA66+(AF66+AG66)</f>
        <v>299</v>
      </c>
      <c r="AK66" s="142"/>
      <c r="AL66" s="142">
        <v>220000</v>
      </c>
      <c r="AM66" s="142"/>
      <c r="AN66" s="142">
        <v>220000</v>
      </c>
      <c r="AO66" s="142"/>
      <c r="AP66" s="142">
        <v>220000</v>
      </c>
      <c r="AQ66" s="144">
        <f t="shared" ref="AQ66:AQ97" si="58">AL66</f>
        <v>220000</v>
      </c>
      <c r="AR66" s="145">
        <f t="shared" ref="AR66:AR97" si="59">IF(AP66&gt;0,AP66/AL66*100,"Not Avail.")</f>
        <v>100</v>
      </c>
      <c r="AS66" s="144">
        <f t="shared" ref="AS66:AS97" si="60">AN66</f>
        <v>220000</v>
      </c>
      <c r="AT66" s="145">
        <f t="shared" ref="AT66:AT97" si="61">IF(AL66&gt;0,AP66/AN66*100,"Not Avail.")</f>
        <v>100</v>
      </c>
      <c r="AU66" s="146">
        <f t="shared" ref="AU66:AU97" si="62">IF($Z66="","",$Z66/$AT66*100)</f>
        <v>388</v>
      </c>
      <c r="AV66" s="146" t="str">
        <f t="shared" ref="AV66:AV97" si="63">IF($AD66="",IF($AE66="","",($AD66+$AE66)),(($AD66+$AE66)/$AT66*100))</f>
        <v/>
      </c>
      <c r="AW66" s="146">
        <f t="shared" ref="AW66:AW97" si="64">IF(AU66="","",SUM(AU66:AV66))</f>
        <v>388</v>
      </c>
      <c r="AX66" s="147">
        <f t="shared" ref="AX66:AX97" si="65">IF(AU66="","",AA66-AU66)</f>
        <v>-89</v>
      </c>
      <c r="AY66" s="147" t="str">
        <f t="shared" ref="AY66:AY97" si="66">IF(AV66="","",(AF66+AG66)-AV66)</f>
        <v/>
      </c>
      <c r="AZ66" s="147">
        <f t="shared" ref="AZ66:AZ97" si="67">IF(AI66&gt;0,AJ66-AW66,"New")</f>
        <v>-89</v>
      </c>
      <c r="BA66" s="148">
        <f t="shared" ref="BA66:BA97" si="68">G66</f>
        <v>39204</v>
      </c>
      <c r="BB66" s="149">
        <f t="shared" ref="BB66:BB97" si="69">IF($G66&gt;0,($G66/$AP66),IF($H66&gt;0,(((43560/($H66/12))*$I66)/$AP66),0))</f>
        <v>0.1782</v>
      </c>
      <c r="BC66" s="150">
        <f t="shared" ref="BC66:BC97" si="70">$AA66/(1/$BB66)</f>
        <v>53.281799999999997</v>
      </c>
      <c r="BD66" s="151">
        <f t="shared" ref="BD66:BD97" si="71">(($AF66+$AG66)/(1/$BB66))</f>
        <v>0</v>
      </c>
      <c r="BE66" s="151">
        <f t="shared" ref="BE66:BE97" si="72">BC66+BD66</f>
        <v>53.281799999999997</v>
      </c>
      <c r="BF66" s="151" t="str">
        <f t="shared" ref="BF66:BF97" si="73">IF(BE66=L66,"yes","no")</f>
        <v>yes</v>
      </c>
      <c r="BG66" s="152">
        <f t="shared" ref="BG66:BG97" si="74">IF(AN66="","",IF($G66&gt;0,($G66/AN66),IF($H66&gt;0,((((43560/($H66/12))*$I66)/$AN66)),0)))</f>
        <v>0.1782</v>
      </c>
      <c r="BH66" s="152">
        <f t="shared" ref="BH66:BH97" si="75">IF($Z66="","",$Z66/(1/$BG66))</f>
        <v>69.141599999999997</v>
      </c>
      <c r="BI66" s="151">
        <f t="shared" ref="BI66:BI97" si="76">(($AD66+$AE66)/(1/$BG66))</f>
        <v>0</v>
      </c>
      <c r="BJ66" s="153">
        <f t="shared" ref="BJ66:BJ97" si="77">SUM(BH66:BI66)</f>
        <v>69.141599999999997</v>
      </c>
      <c r="BK66" s="121" t="str">
        <f t="shared" ref="BK66:BK97" si="78">IF(K66=BJ66,"yes","no")</f>
        <v>yes</v>
      </c>
      <c r="BL66" s="152">
        <f t="shared" ref="BL66:BL97" si="79">IF(BH66="","",IF(BH66=0,"",BC66-BH66))</f>
        <v>-15.8598</v>
      </c>
      <c r="BM66" s="152" t="str">
        <f t="shared" ref="BM66:BM97" si="80">IF(BI66="","",IF(BI66=0,"",BD66-BI66))</f>
        <v/>
      </c>
      <c r="BN66" s="154">
        <f t="shared" ref="BN66:BN97" si="81">IF(BL66="","",BE66-BJ66)</f>
        <v>-15.8598</v>
      </c>
      <c r="BO66" s="154">
        <f t="shared" ref="BO66:BO97" si="82">S66-BN66</f>
        <v>0</v>
      </c>
      <c r="BP66" s="155">
        <f t="shared" ref="BP66:BP97" si="83">Q66*(BA66/1000)</f>
        <v>53.281800000000004</v>
      </c>
    </row>
    <row r="67" spans="3:68" s="121" customFormat="1" ht="18" customHeight="1" x14ac:dyDescent="0.15">
      <c r="C67" s="122"/>
      <c r="D67" s="156" t="s">
        <v>17</v>
      </c>
      <c r="E67" s="157" t="s">
        <v>82</v>
      </c>
      <c r="F67" s="158" t="s">
        <v>133</v>
      </c>
      <c r="G67" s="159">
        <f t="shared" si="42"/>
        <v>39204</v>
      </c>
      <c r="H67" s="160">
        <f t="shared" si="43"/>
        <v>40</v>
      </c>
      <c r="I67" s="161">
        <f t="shared" si="44"/>
        <v>3</v>
      </c>
      <c r="J67" s="157" t="s">
        <v>82</v>
      </c>
      <c r="K67" s="162">
        <f t="shared" si="45"/>
        <v>65.042999999999992</v>
      </c>
      <c r="L67" s="163">
        <f t="shared" si="46"/>
        <v>65.042999999999992</v>
      </c>
      <c r="M67" s="164">
        <f t="shared" si="47"/>
        <v>65.042999999999992</v>
      </c>
      <c r="N67" s="165">
        <f t="shared" si="48"/>
        <v>65.042999999999992</v>
      </c>
      <c r="O67" s="166">
        <f t="shared" si="49"/>
        <v>0</v>
      </c>
      <c r="P67" s="167">
        <f t="shared" si="50"/>
        <v>1.6590909090909092</v>
      </c>
      <c r="Q67" s="168">
        <f t="shared" si="51"/>
        <v>1.6590909090909092</v>
      </c>
      <c r="R67" s="169" t="str">
        <f t="shared" si="52"/>
        <v/>
      </c>
      <c r="S67" s="170">
        <f t="shared" si="53"/>
        <v>0</v>
      </c>
      <c r="T67" s="171">
        <f t="shared" si="54"/>
        <v>0</v>
      </c>
      <c r="V67" s="176" t="s">
        <v>82</v>
      </c>
      <c r="W67" s="122" t="s">
        <v>4</v>
      </c>
      <c r="Y67" s="140">
        <v>365</v>
      </c>
      <c r="Z67" s="140">
        <v>365</v>
      </c>
      <c r="AA67" s="140">
        <v>365</v>
      </c>
      <c r="AB67" s="140"/>
      <c r="AC67" s="140"/>
      <c r="AD67" s="140"/>
      <c r="AE67" s="140"/>
      <c r="AF67" s="140"/>
      <c r="AG67" s="140"/>
      <c r="AH67" s="141">
        <f t="shared" si="55"/>
        <v>365</v>
      </c>
      <c r="AI67" s="141">
        <f t="shared" si="56"/>
        <v>365</v>
      </c>
      <c r="AJ67" s="141">
        <f t="shared" si="57"/>
        <v>365</v>
      </c>
      <c r="AK67" s="142"/>
      <c r="AL67" s="142">
        <v>220000</v>
      </c>
      <c r="AM67" s="142"/>
      <c r="AN67" s="142">
        <v>220000</v>
      </c>
      <c r="AO67" s="142"/>
      <c r="AP67" s="142">
        <v>220000</v>
      </c>
      <c r="AQ67" s="144">
        <f t="shared" si="58"/>
        <v>220000</v>
      </c>
      <c r="AR67" s="145">
        <f t="shared" si="59"/>
        <v>100</v>
      </c>
      <c r="AS67" s="144">
        <f t="shared" si="60"/>
        <v>220000</v>
      </c>
      <c r="AT67" s="145">
        <f t="shared" si="61"/>
        <v>100</v>
      </c>
      <c r="AU67" s="146">
        <f t="shared" si="62"/>
        <v>365</v>
      </c>
      <c r="AV67" s="146" t="str">
        <f t="shared" si="63"/>
        <v/>
      </c>
      <c r="AW67" s="146">
        <f t="shared" si="64"/>
        <v>365</v>
      </c>
      <c r="AX67" s="147">
        <f t="shared" si="65"/>
        <v>0</v>
      </c>
      <c r="AY67" s="147" t="str">
        <f t="shared" si="66"/>
        <v/>
      </c>
      <c r="AZ67" s="147">
        <f t="shared" si="67"/>
        <v>0</v>
      </c>
      <c r="BA67" s="148">
        <f t="shared" si="68"/>
        <v>39204</v>
      </c>
      <c r="BB67" s="149">
        <f t="shared" si="69"/>
        <v>0.1782</v>
      </c>
      <c r="BC67" s="150">
        <f t="shared" si="70"/>
        <v>65.042999999999992</v>
      </c>
      <c r="BD67" s="151">
        <f t="shared" si="71"/>
        <v>0</v>
      </c>
      <c r="BE67" s="151">
        <f t="shared" si="72"/>
        <v>65.042999999999992</v>
      </c>
      <c r="BF67" s="151" t="str">
        <f t="shared" si="73"/>
        <v>yes</v>
      </c>
      <c r="BG67" s="152">
        <f t="shared" si="74"/>
        <v>0.1782</v>
      </c>
      <c r="BH67" s="152">
        <f t="shared" si="75"/>
        <v>65.042999999999992</v>
      </c>
      <c r="BI67" s="151">
        <f t="shared" si="76"/>
        <v>0</v>
      </c>
      <c r="BJ67" s="153">
        <f t="shared" si="77"/>
        <v>65.042999999999992</v>
      </c>
      <c r="BK67" s="121" t="str">
        <f t="shared" si="78"/>
        <v>yes</v>
      </c>
      <c r="BL67" s="152">
        <f t="shared" si="79"/>
        <v>0</v>
      </c>
      <c r="BM67" s="152" t="str">
        <f t="shared" si="80"/>
        <v/>
      </c>
      <c r="BN67" s="154">
        <f t="shared" si="81"/>
        <v>0</v>
      </c>
      <c r="BO67" s="154">
        <f t="shared" si="82"/>
        <v>0</v>
      </c>
      <c r="BP67" s="155">
        <f t="shared" si="83"/>
        <v>65.043000000000006</v>
      </c>
    </row>
    <row r="68" spans="3:68" s="121" customFormat="1" ht="18" customHeight="1" x14ac:dyDescent="0.15">
      <c r="C68" s="122"/>
      <c r="D68" s="156" t="s">
        <v>17</v>
      </c>
      <c r="E68" s="157" t="s">
        <v>146</v>
      </c>
      <c r="F68" s="158" t="s">
        <v>167</v>
      </c>
      <c r="G68" s="159">
        <f t="shared" si="42"/>
        <v>39204</v>
      </c>
      <c r="H68" s="160">
        <f t="shared" si="43"/>
        <v>40</v>
      </c>
      <c r="I68" s="161">
        <f t="shared" si="44"/>
        <v>3</v>
      </c>
      <c r="J68" s="157" t="s">
        <v>146</v>
      </c>
      <c r="K68" s="162">
        <f t="shared" si="45"/>
        <v>69.140609999999995</v>
      </c>
      <c r="L68" s="163">
        <f t="shared" si="46"/>
        <v>69.140609999999995</v>
      </c>
      <c r="M68" s="164">
        <f t="shared" si="47"/>
        <v>69.140609999999995</v>
      </c>
      <c r="N68" s="165">
        <f t="shared" si="48"/>
        <v>69.140609999999995</v>
      </c>
      <c r="O68" s="166">
        <f t="shared" si="49"/>
        <v>0</v>
      </c>
      <c r="P68" s="167">
        <f t="shared" si="50"/>
        <v>1.763611111111111</v>
      </c>
      <c r="Q68" s="168">
        <f t="shared" si="51"/>
        <v>1.763611111111111</v>
      </c>
      <c r="R68" s="169" t="str">
        <f t="shared" si="52"/>
        <v/>
      </c>
      <c r="S68" s="170">
        <f t="shared" si="53"/>
        <v>0</v>
      </c>
      <c r="T68" s="171">
        <f t="shared" si="54"/>
        <v>0</v>
      </c>
      <c r="V68" s="176" t="s">
        <v>146</v>
      </c>
      <c r="W68" s="122" t="s">
        <v>4</v>
      </c>
      <c r="Y68" s="140"/>
      <c r="Z68" s="140">
        <v>317.45</v>
      </c>
      <c r="AA68" s="140">
        <v>317.45</v>
      </c>
      <c r="AB68" s="140"/>
      <c r="AC68" s="140"/>
      <c r="AD68" s="140"/>
      <c r="AE68" s="140"/>
      <c r="AF68" s="140"/>
      <c r="AG68" s="140"/>
      <c r="AH68" s="141">
        <f t="shared" si="55"/>
        <v>0</v>
      </c>
      <c r="AI68" s="141">
        <f t="shared" si="56"/>
        <v>317.45</v>
      </c>
      <c r="AJ68" s="141">
        <f t="shared" si="57"/>
        <v>317.45</v>
      </c>
      <c r="AK68" s="142"/>
      <c r="AL68" s="142">
        <v>180000</v>
      </c>
      <c r="AM68" s="142"/>
      <c r="AN68" s="142">
        <v>180000</v>
      </c>
      <c r="AO68" s="142"/>
      <c r="AP68" s="142">
        <v>180000</v>
      </c>
      <c r="AQ68" s="144">
        <f t="shared" si="58"/>
        <v>180000</v>
      </c>
      <c r="AR68" s="145">
        <f t="shared" si="59"/>
        <v>100</v>
      </c>
      <c r="AS68" s="144">
        <f t="shared" si="60"/>
        <v>180000</v>
      </c>
      <c r="AT68" s="145">
        <f t="shared" si="61"/>
        <v>100</v>
      </c>
      <c r="AU68" s="146">
        <f t="shared" si="62"/>
        <v>317.45</v>
      </c>
      <c r="AV68" s="146" t="str">
        <f t="shared" si="63"/>
        <v/>
      </c>
      <c r="AW68" s="146">
        <f t="shared" si="64"/>
        <v>317.45</v>
      </c>
      <c r="AX68" s="147">
        <f t="shared" si="65"/>
        <v>0</v>
      </c>
      <c r="AY68" s="147" t="str">
        <f t="shared" si="66"/>
        <v/>
      </c>
      <c r="AZ68" s="147">
        <f t="shared" si="67"/>
        <v>0</v>
      </c>
      <c r="BA68" s="148">
        <f t="shared" si="68"/>
        <v>39204</v>
      </c>
      <c r="BB68" s="149">
        <f t="shared" si="69"/>
        <v>0.21779999999999999</v>
      </c>
      <c r="BC68" s="150">
        <f t="shared" si="70"/>
        <v>69.140609999999995</v>
      </c>
      <c r="BD68" s="151">
        <f t="shared" si="71"/>
        <v>0</v>
      </c>
      <c r="BE68" s="151">
        <f t="shared" si="72"/>
        <v>69.140609999999995</v>
      </c>
      <c r="BF68" s="151" t="str">
        <f t="shared" si="73"/>
        <v>yes</v>
      </c>
      <c r="BG68" s="152">
        <f t="shared" si="74"/>
        <v>0.21779999999999999</v>
      </c>
      <c r="BH68" s="152">
        <f t="shared" si="75"/>
        <v>69.140609999999995</v>
      </c>
      <c r="BI68" s="151">
        <f t="shared" si="76"/>
        <v>0</v>
      </c>
      <c r="BJ68" s="153">
        <f t="shared" si="77"/>
        <v>69.140609999999995</v>
      </c>
      <c r="BK68" s="121" t="str">
        <f t="shared" si="78"/>
        <v>yes</v>
      </c>
      <c r="BL68" s="152">
        <f t="shared" si="79"/>
        <v>0</v>
      </c>
      <c r="BM68" s="152" t="str">
        <f t="shared" si="80"/>
        <v/>
      </c>
      <c r="BN68" s="154">
        <f t="shared" si="81"/>
        <v>0</v>
      </c>
      <c r="BO68" s="154">
        <f t="shared" si="82"/>
        <v>0</v>
      </c>
      <c r="BP68" s="155">
        <f t="shared" si="83"/>
        <v>69.140609999999995</v>
      </c>
    </row>
    <row r="69" spans="3:68" s="121" customFormat="1" ht="18" customHeight="1" x14ac:dyDescent="0.15">
      <c r="C69" s="122"/>
      <c r="D69" s="156" t="s">
        <v>17</v>
      </c>
      <c r="E69" s="157" t="s">
        <v>82</v>
      </c>
      <c r="F69" s="158" t="s">
        <v>99</v>
      </c>
      <c r="G69" s="159">
        <f t="shared" si="42"/>
        <v>39204</v>
      </c>
      <c r="H69" s="160">
        <f t="shared" si="43"/>
        <v>40</v>
      </c>
      <c r="I69" s="161">
        <f t="shared" si="44"/>
        <v>3</v>
      </c>
      <c r="J69" s="157" t="s">
        <v>82</v>
      </c>
      <c r="K69" s="162">
        <f t="shared" si="45"/>
        <v>53.281799999999997</v>
      </c>
      <c r="L69" s="163">
        <f t="shared" si="46"/>
        <v>53.281799999999997</v>
      </c>
      <c r="M69" s="164">
        <f t="shared" si="47"/>
        <v>53.281799999999997</v>
      </c>
      <c r="N69" s="165">
        <f t="shared" si="48"/>
        <v>53.281799999999997</v>
      </c>
      <c r="O69" s="166">
        <f t="shared" si="49"/>
        <v>0</v>
      </c>
      <c r="P69" s="167">
        <f t="shared" si="50"/>
        <v>1.3590909090909091</v>
      </c>
      <c r="Q69" s="168">
        <f t="shared" si="51"/>
        <v>1.3590909090909091</v>
      </c>
      <c r="R69" s="169" t="str">
        <f t="shared" si="52"/>
        <v/>
      </c>
      <c r="S69" s="170">
        <f t="shared" si="53"/>
        <v>0</v>
      </c>
      <c r="T69" s="171">
        <f t="shared" si="54"/>
        <v>0</v>
      </c>
      <c r="V69" s="176" t="s">
        <v>82</v>
      </c>
      <c r="W69" s="122" t="s">
        <v>4</v>
      </c>
      <c r="Y69" s="140">
        <v>376</v>
      </c>
      <c r="Z69" s="140">
        <v>299</v>
      </c>
      <c r="AA69" s="140">
        <v>299</v>
      </c>
      <c r="AB69" s="140"/>
      <c r="AC69" s="140"/>
      <c r="AD69" s="140"/>
      <c r="AE69" s="140"/>
      <c r="AF69" s="140"/>
      <c r="AG69" s="140"/>
      <c r="AH69" s="141">
        <f t="shared" si="55"/>
        <v>376</v>
      </c>
      <c r="AI69" s="141">
        <f t="shared" si="56"/>
        <v>299</v>
      </c>
      <c r="AJ69" s="141">
        <f t="shared" si="57"/>
        <v>299</v>
      </c>
      <c r="AK69" s="142"/>
      <c r="AL69" s="142">
        <v>220000</v>
      </c>
      <c r="AM69" s="142"/>
      <c r="AN69" s="142">
        <v>220000</v>
      </c>
      <c r="AO69" s="142"/>
      <c r="AP69" s="142">
        <v>220000</v>
      </c>
      <c r="AQ69" s="144">
        <f t="shared" si="58"/>
        <v>220000</v>
      </c>
      <c r="AR69" s="145">
        <f t="shared" si="59"/>
        <v>100</v>
      </c>
      <c r="AS69" s="144">
        <f t="shared" si="60"/>
        <v>220000</v>
      </c>
      <c r="AT69" s="145">
        <f t="shared" si="61"/>
        <v>100</v>
      </c>
      <c r="AU69" s="146">
        <f t="shared" si="62"/>
        <v>299</v>
      </c>
      <c r="AV69" s="146" t="str">
        <f t="shared" si="63"/>
        <v/>
      </c>
      <c r="AW69" s="146">
        <f t="shared" si="64"/>
        <v>299</v>
      </c>
      <c r="AX69" s="147">
        <f t="shared" si="65"/>
        <v>0</v>
      </c>
      <c r="AY69" s="147" t="str">
        <f t="shared" si="66"/>
        <v/>
      </c>
      <c r="AZ69" s="147">
        <f t="shared" si="67"/>
        <v>0</v>
      </c>
      <c r="BA69" s="148">
        <f t="shared" si="68"/>
        <v>39204</v>
      </c>
      <c r="BB69" s="149">
        <f t="shared" si="69"/>
        <v>0.1782</v>
      </c>
      <c r="BC69" s="150">
        <f t="shared" si="70"/>
        <v>53.281799999999997</v>
      </c>
      <c r="BD69" s="151">
        <f t="shared" si="71"/>
        <v>0</v>
      </c>
      <c r="BE69" s="151">
        <f t="shared" si="72"/>
        <v>53.281799999999997</v>
      </c>
      <c r="BF69" s="151" t="str">
        <f t="shared" si="73"/>
        <v>yes</v>
      </c>
      <c r="BG69" s="152">
        <f t="shared" si="74"/>
        <v>0.1782</v>
      </c>
      <c r="BH69" s="152">
        <f t="shared" si="75"/>
        <v>53.281799999999997</v>
      </c>
      <c r="BI69" s="151">
        <f t="shared" si="76"/>
        <v>0</v>
      </c>
      <c r="BJ69" s="153">
        <f t="shared" si="77"/>
        <v>53.281799999999997</v>
      </c>
      <c r="BK69" s="121" t="str">
        <f t="shared" si="78"/>
        <v>yes</v>
      </c>
      <c r="BL69" s="152">
        <f t="shared" si="79"/>
        <v>0</v>
      </c>
      <c r="BM69" s="152" t="str">
        <f t="shared" si="80"/>
        <v/>
      </c>
      <c r="BN69" s="154">
        <f t="shared" si="81"/>
        <v>0</v>
      </c>
      <c r="BO69" s="154">
        <f t="shared" si="82"/>
        <v>0</v>
      </c>
      <c r="BP69" s="155">
        <f t="shared" si="83"/>
        <v>53.281800000000004</v>
      </c>
    </row>
    <row r="70" spans="3:68" s="121" customFormat="1" ht="18" customHeight="1" x14ac:dyDescent="0.15">
      <c r="C70" s="122"/>
      <c r="D70" s="156" t="s">
        <v>17</v>
      </c>
      <c r="E70" s="157" t="s">
        <v>82</v>
      </c>
      <c r="F70" s="158" t="s">
        <v>100</v>
      </c>
      <c r="G70" s="159">
        <f t="shared" si="42"/>
        <v>39204</v>
      </c>
      <c r="H70" s="160">
        <f t="shared" si="43"/>
        <v>40</v>
      </c>
      <c r="I70" s="161">
        <f t="shared" si="44"/>
        <v>3</v>
      </c>
      <c r="J70" s="157" t="s">
        <v>82</v>
      </c>
      <c r="K70" s="162">
        <f t="shared" si="45"/>
        <v>53.281799999999997</v>
      </c>
      <c r="L70" s="163">
        <f t="shared" si="46"/>
        <v>53.281799999999997</v>
      </c>
      <c r="M70" s="164">
        <f t="shared" si="47"/>
        <v>53.281799999999997</v>
      </c>
      <c r="N70" s="165">
        <f t="shared" si="48"/>
        <v>53.281799999999997</v>
      </c>
      <c r="O70" s="166">
        <f t="shared" si="49"/>
        <v>0</v>
      </c>
      <c r="P70" s="167">
        <f t="shared" si="50"/>
        <v>1.3590909090909091</v>
      </c>
      <c r="Q70" s="168">
        <f t="shared" si="51"/>
        <v>1.3590909090909091</v>
      </c>
      <c r="R70" s="169" t="str">
        <f t="shared" si="52"/>
        <v/>
      </c>
      <c r="S70" s="170">
        <f t="shared" si="53"/>
        <v>0</v>
      </c>
      <c r="T70" s="171">
        <f t="shared" si="54"/>
        <v>0</v>
      </c>
      <c r="V70" s="176" t="s">
        <v>82</v>
      </c>
      <c r="W70" s="122" t="s">
        <v>4</v>
      </c>
      <c r="Y70" s="140">
        <v>365</v>
      </c>
      <c r="Z70" s="140">
        <v>299</v>
      </c>
      <c r="AA70" s="140">
        <v>299</v>
      </c>
      <c r="AB70" s="140"/>
      <c r="AC70" s="140"/>
      <c r="AD70" s="140"/>
      <c r="AE70" s="140"/>
      <c r="AF70" s="140"/>
      <c r="AG70" s="140"/>
      <c r="AH70" s="141">
        <f t="shared" si="55"/>
        <v>365</v>
      </c>
      <c r="AI70" s="141">
        <f t="shared" si="56"/>
        <v>299</v>
      </c>
      <c r="AJ70" s="141">
        <f t="shared" si="57"/>
        <v>299</v>
      </c>
      <c r="AK70" s="142"/>
      <c r="AL70" s="142">
        <v>220000</v>
      </c>
      <c r="AM70" s="142"/>
      <c r="AN70" s="142">
        <v>220000</v>
      </c>
      <c r="AO70" s="142"/>
      <c r="AP70" s="142">
        <v>220000</v>
      </c>
      <c r="AQ70" s="144">
        <f t="shared" si="58"/>
        <v>220000</v>
      </c>
      <c r="AR70" s="145">
        <f t="shared" si="59"/>
        <v>100</v>
      </c>
      <c r="AS70" s="144">
        <f t="shared" si="60"/>
        <v>220000</v>
      </c>
      <c r="AT70" s="145">
        <f t="shared" si="61"/>
        <v>100</v>
      </c>
      <c r="AU70" s="146">
        <f t="shared" si="62"/>
        <v>299</v>
      </c>
      <c r="AV70" s="146" t="str">
        <f t="shared" si="63"/>
        <v/>
      </c>
      <c r="AW70" s="146">
        <f t="shared" si="64"/>
        <v>299</v>
      </c>
      <c r="AX70" s="147">
        <f t="shared" si="65"/>
        <v>0</v>
      </c>
      <c r="AY70" s="147" t="str">
        <f t="shared" si="66"/>
        <v/>
      </c>
      <c r="AZ70" s="147">
        <f t="shared" si="67"/>
        <v>0</v>
      </c>
      <c r="BA70" s="148">
        <f t="shared" si="68"/>
        <v>39204</v>
      </c>
      <c r="BB70" s="149">
        <f t="shared" si="69"/>
        <v>0.1782</v>
      </c>
      <c r="BC70" s="150">
        <f t="shared" si="70"/>
        <v>53.281799999999997</v>
      </c>
      <c r="BD70" s="151">
        <f t="shared" si="71"/>
        <v>0</v>
      </c>
      <c r="BE70" s="151">
        <f t="shared" si="72"/>
        <v>53.281799999999997</v>
      </c>
      <c r="BF70" s="151" t="str">
        <f t="shared" si="73"/>
        <v>yes</v>
      </c>
      <c r="BG70" s="152">
        <f t="shared" si="74"/>
        <v>0.1782</v>
      </c>
      <c r="BH70" s="152">
        <f t="shared" si="75"/>
        <v>53.281799999999997</v>
      </c>
      <c r="BI70" s="151">
        <f t="shared" si="76"/>
        <v>0</v>
      </c>
      <c r="BJ70" s="153">
        <f t="shared" si="77"/>
        <v>53.281799999999997</v>
      </c>
      <c r="BK70" s="121" t="str">
        <f t="shared" si="78"/>
        <v>yes</v>
      </c>
      <c r="BL70" s="152">
        <f t="shared" si="79"/>
        <v>0</v>
      </c>
      <c r="BM70" s="152" t="str">
        <f t="shared" si="80"/>
        <v/>
      </c>
      <c r="BN70" s="154">
        <f t="shared" si="81"/>
        <v>0</v>
      </c>
      <c r="BO70" s="154">
        <f t="shared" si="82"/>
        <v>0</v>
      </c>
      <c r="BP70" s="155">
        <f t="shared" si="83"/>
        <v>53.281800000000004</v>
      </c>
    </row>
    <row r="71" spans="3:68" s="121" customFormat="1" ht="18" customHeight="1" x14ac:dyDescent="0.15">
      <c r="C71" s="122"/>
      <c r="D71" s="156" t="s">
        <v>17</v>
      </c>
      <c r="E71" s="157" t="s">
        <v>169</v>
      </c>
      <c r="F71" s="158" t="s">
        <v>168</v>
      </c>
      <c r="G71" s="159">
        <f t="shared" si="42"/>
        <v>39204</v>
      </c>
      <c r="H71" s="160">
        <f t="shared" si="43"/>
        <v>40</v>
      </c>
      <c r="I71" s="161">
        <f t="shared" si="44"/>
        <v>3</v>
      </c>
      <c r="J71" s="157" t="s">
        <v>169</v>
      </c>
      <c r="K71" s="162">
        <f t="shared" si="45"/>
        <v>69.319800000000001</v>
      </c>
      <c r="L71" s="163">
        <f t="shared" si="46"/>
        <v>69.319800000000001</v>
      </c>
      <c r="M71" s="164">
        <f t="shared" si="47"/>
        <v>69.319800000000001</v>
      </c>
      <c r="N71" s="165">
        <f t="shared" si="48"/>
        <v>69.319800000000001</v>
      </c>
      <c r="O71" s="166">
        <f t="shared" si="49"/>
        <v>0</v>
      </c>
      <c r="P71" s="167">
        <f t="shared" si="50"/>
        <v>1.7681818181818183</v>
      </c>
      <c r="Q71" s="168">
        <f t="shared" si="51"/>
        <v>1.7681818181818183</v>
      </c>
      <c r="R71" s="169" t="str">
        <f t="shared" si="52"/>
        <v/>
      </c>
      <c r="S71" s="170">
        <f t="shared" si="53"/>
        <v>0</v>
      </c>
      <c r="T71" s="171">
        <f t="shared" si="54"/>
        <v>0</v>
      </c>
      <c r="V71" s="176" t="s">
        <v>169</v>
      </c>
      <c r="W71" s="122" t="s">
        <v>4</v>
      </c>
      <c r="Y71" s="140"/>
      <c r="Z71" s="140">
        <v>389</v>
      </c>
      <c r="AA71" s="140">
        <v>389</v>
      </c>
      <c r="AB71" s="140"/>
      <c r="AC71" s="140"/>
      <c r="AD71" s="140"/>
      <c r="AE71" s="140"/>
      <c r="AF71" s="140"/>
      <c r="AG71" s="140"/>
      <c r="AH71" s="141">
        <f t="shared" si="55"/>
        <v>0</v>
      </c>
      <c r="AI71" s="141">
        <f t="shared" si="56"/>
        <v>389</v>
      </c>
      <c r="AJ71" s="141">
        <f t="shared" si="57"/>
        <v>389</v>
      </c>
      <c r="AK71" s="142"/>
      <c r="AL71" s="142">
        <v>220000</v>
      </c>
      <c r="AM71" s="142"/>
      <c r="AN71" s="142">
        <v>220000</v>
      </c>
      <c r="AO71" s="142"/>
      <c r="AP71" s="142">
        <v>220000</v>
      </c>
      <c r="AQ71" s="144">
        <f t="shared" si="58"/>
        <v>220000</v>
      </c>
      <c r="AR71" s="145">
        <f t="shared" si="59"/>
        <v>100</v>
      </c>
      <c r="AS71" s="144">
        <f t="shared" si="60"/>
        <v>220000</v>
      </c>
      <c r="AT71" s="145">
        <f t="shared" si="61"/>
        <v>100</v>
      </c>
      <c r="AU71" s="146">
        <f t="shared" si="62"/>
        <v>389</v>
      </c>
      <c r="AV71" s="146" t="str">
        <f t="shared" si="63"/>
        <v/>
      </c>
      <c r="AW71" s="146">
        <f t="shared" si="64"/>
        <v>389</v>
      </c>
      <c r="AX71" s="147">
        <f t="shared" si="65"/>
        <v>0</v>
      </c>
      <c r="AY71" s="147" t="str">
        <f t="shared" si="66"/>
        <v/>
      </c>
      <c r="AZ71" s="147">
        <f t="shared" si="67"/>
        <v>0</v>
      </c>
      <c r="BA71" s="148">
        <f t="shared" si="68"/>
        <v>39204</v>
      </c>
      <c r="BB71" s="149">
        <f t="shared" si="69"/>
        <v>0.1782</v>
      </c>
      <c r="BC71" s="150">
        <f t="shared" si="70"/>
        <v>69.319800000000001</v>
      </c>
      <c r="BD71" s="151">
        <f t="shared" si="71"/>
        <v>0</v>
      </c>
      <c r="BE71" s="151">
        <f t="shared" si="72"/>
        <v>69.319800000000001</v>
      </c>
      <c r="BF71" s="151" t="str">
        <f t="shared" si="73"/>
        <v>yes</v>
      </c>
      <c r="BG71" s="152">
        <f t="shared" si="74"/>
        <v>0.1782</v>
      </c>
      <c r="BH71" s="152">
        <f t="shared" si="75"/>
        <v>69.319800000000001</v>
      </c>
      <c r="BI71" s="151">
        <f t="shared" si="76"/>
        <v>0</v>
      </c>
      <c r="BJ71" s="153">
        <f t="shared" si="77"/>
        <v>69.319800000000001</v>
      </c>
      <c r="BK71" s="121" t="str">
        <f t="shared" si="78"/>
        <v>yes</v>
      </c>
      <c r="BL71" s="152">
        <f t="shared" si="79"/>
        <v>0</v>
      </c>
      <c r="BM71" s="152" t="str">
        <f t="shared" si="80"/>
        <v/>
      </c>
      <c r="BN71" s="154">
        <f t="shared" si="81"/>
        <v>0</v>
      </c>
      <c r="BO71" s="154">
        <f t="shared" si="82"/>
        <v>0</v>
      </c>
      <c r="BP71" s="155">
        <f t="shared" si="83"/>
        <v>69.319800000000001</v>
      </c>
    </row>
    <row r="72" spans="3:68" s="121" customFormat="1" ht="18" customHeight="1" x14ac:dyDescent="0.15">
      <c r="D72" s="156" t="s">
        <v>17</v>
      </c>
      <c r="E72" s="157" t="s">
        <v>146</v>
      </c>
      <c r="F72" s="158" t="s">
        <v>159</v>
      </c>
      <c r="G72" s="159">
        <f t="shared" si="42"/>
        <v>39204</v>
      </c>
      <c r="H72" s="160">
        <f t="shared" si="43"/>
        <v>40</v>
      </c>
      <c r="I72" s="161">
        <f t="shared" si="44"/>
        <v>3</v>
      </c>
      <c r="J72" s="157" t="s">
        <v>146</v>
      </c>
      <c r="K72" s="162">
        <f t="shared" si="45"/>
        <v>79.823699999999988</v>
      </c>
      <c r="L72" s="163">
        <f t="shared" si="46"/>
        <v>79.823699999999988</v>
      </c>
      <c r="M72" s="164">
        <f t="shared" si="47"/>
        <v>79.823699999999988</v>
      </c>
      <c r="N72" s="165">
        <f t="shared" si="48"/>
        <v>79.823699999999988</v>
      </c>
      <c r="O72" s="166">
        <f t="shared" si="49"/>
        <v>0</v>
      </c>
      <c r="P72" s="167">
        <f t="shared" si="50"/>
        <v>2.036111111111111</v>
      </c>
      <c r="Q72" s="168">
        <f t="shared" si="51"/>
        <v>2.036111111111111</v>
      </c>
      <c r="R72" s="169" t="str">
        <f t="shared" si="52"/>
        <v/>
      </c>
      <c r="S72" s="170">
        <f t="shared" si="53"/>
        <v>0</v>
      </c>
      <c r="T72" s="171">
        <f t="shared" si="54"/>
        <v>0</v>
      </c>
      <c r="V72" s="139" t="s">
        <v>146</v>
      </c>
      <c r="W72" s="122" t="s">
        <v>4</v>
      </c>
      <c r="Y72" s="140"/>
      <c r="Z72" s="140">
        <v>366.5</v>
      </c>
      <c r="AA72" s="140">
        <v>366.5</v>
      </c>
      <c r="AB72" s="175"/>
      <c r="AC72" s="140"/>
      <c r="AD72" s="175"/>
      <c r="AE72" s="140"/>
      <c r="AF72" s="175"/>
      <c r="AG72" s="140"/>
      <c r="AH72" s="141">
        <f t="shared" si="55"/>
        <v>0</v>
      </c>
      <c r="AI72" s="141">
        <f t="shared" si="56"/>
        <v>366.5</v>
      </c>
      <c r="AJ72" s="141">
        <f t="shared" si="57"/>
        <v>366.5</v>
      </c>
      <c r="AK72" s="142"/>
      <c r="AL72" s="142">
        <v>180000</v>
      </c>
      <c r="AM72" s="142"/>
      <c r="AN72" s="142">
        <v>180000</v>
      </c>
      <c r="AO72" s="142"/>
      <c r="AP72" s="142">
        <v>180000</v>
      </c>
      <c r="AQ72" s="144">
        <f t="shared" si="58"/>
        <v>180000</v>
      </c>
      <c r="AR72" s="145">
        <f t="shared" si="59"/>
        <v>100</v>
      </c>
      <c r="AS72" s="144">
        <f t="shared" si="60"/>
        <v>180000</v>
      </c>
      <c r="AT72" s="145">
        <f t="shared" si="61"/>
        <v>100</v>
      </c>
      <c r="AU72" s="146">
        <f t="shared" si="62"/>
        <v>366.5</v>
      </c>
      <c r="AV72" s="146" t="str">
        <f t="shared" si="63"/>
        <v/>
      </c>
      <c r="AW72" s="146">
        <f t="shared" si="64"/>
        <v>366.5</v>
      </c>
      <c r="AX72" s="147">
        <f t="shared" si="65"/>
        <v>0</v>
      </c>
      <c r="AY72" s="147" t="str">
        <f t="shared" si="66"/>
        <v/>
      </c>
      <c r="AZ72" s="147">
        <f t="shared" si="67"/>
        <v>0</v>
      </c>
      <c r="BA72" s="148">
        <f t="shared" si="68"/>
        <v>39204</v>
      </c>
      <c r="BB72" s="149">
        <f t="shared" si="69"/>
        <v>0.21779999999999999</v>
      </c>
      <c r="BC72" s="150">
        <f t="shared" si="70"/>
        <v>79.823699999999988</v>
      </c>
      <c r="BD72" s="151">
        <f t="shared" si="71"/>
        <v>0</v>
      </c>
      <c r="BE72" s="151">
        <f t="shared" si="72"/>
        <v>79.823699999999988</v>
      </c>
      <c r="BF72" s="151" t="str">
        <f t="shared" si="73"/>
        <v>yes</v>
      </c>
      <c r="BG72" s="152">
        <f t="shared" si="74"/>
        <v>0.21779999999999999</v>
      </c>
      <c r="BH72" s="152">
        <f t="shared" si="75"/>
        <v>79.823699999999988</v>
      </c>
      <c r="BI72" s="151">
        <f t="shared" si="76"/>
        <v>0</v>
      </c>
      <c r="BJ72" s="153">
        <f t="shared" si="77"/>
        <v>79.823699999999988</v>
      </c>
      <c r="BK72" s="121" t="str">
        <f t="shared" si="78"/>
        <v>yes</v>
      </c>
      <c r="BL72" s="152">
        <f t="shared" si="79"/>
        <v>0</v>
      </c>
      <c r="BM72" s="152" t="str">
        <f t="shared" si="80"/>
        <v/>
      </c>
      <c r="BN72" s="154">
        <f t="shared" si="81"/>
        <v>0</v>
      </c>
      <c r="BO72" s="154">
        <f t="shared" si="82"/>
        <v>0</v>
      </c>
      <c r="BP72" s="155">
        <f t="shared" si="83"/>
        <v>79.823700000000002</v>
      </c>
    </row>
    <row r="73" spans="3:68" s="121" customFormat="1" ht="18" customHeight="1" x14ac:dyDescent="0.15">
      <c r="D73" s="156" t="s">
        <v>17</v>
      </c>
      <c r="E73" s="157" t="s">
        <v>146</v>
      </c>
      <c r="F73" s="158" t="s">
        <v>160</v>
      </c>
      <c r="G73" s="159">
        <f t="shared" si="42"/>
        <v>39204</v>
      </c>
      <c r="H73" s="160">
        <f t="shared" si="43"/>
        <v>40</v>
      </c>
      <c r="I73" s="161">
        <f t="shared" si="44"/>
        <v>3</v>
      </c>
      <c r="J73" s="157" t="s">
        <v>146</v>
      </c>
      <c r="K73" s="162">
        <f t="shared" si="45"/>
        <v>79.823699999999988</v>
      </c>
      <c r="L73" s="163">
        <f t="shared" si="46"/>
        <v>79.823699999999988</v>
      </c>
      <c r="M73" s="164">
        <f t="shared" si="47"/>
        <v>79.823699999999988</v>
      </c>
      <c r="N73" s="165">
        <f t="shared" si="48"/>
        <v>79.823699999999988</v>
      </c>
      <c r="O73" s="166">
        <f t="shared" si="49"/>
        <v>0</v>
      </c>
      <c r="P73" s="167">
        <f t="shared" si="50"/>
        <v>2.036111111111111</v>
      </c>
      <c r="Q73" s="168">
        <f t="shared" si="51"/>
        <v>2.036111111111111</v>
      </c>
      <c r="R73" s="169" t="str">
        <f t="shared" si="52"/>
        <v/>
      </c>
      <c r="S73" s="170">
        <f t="shared" si="53"/>
        <v>0</v>
      </c>
      <c r="T73" s="171">
        <f t="shared" si="54"/>
        <v>0</v>
      </c>
      <c r="V73" s="139" t="s">
        <v>146</v>
      </c>
      <c r="W73" s="122" t="s">
        <v>4</v>
      </c>
      <c r="Y73" s="140"/>
      <c r="Z73" s="140">
        <v>366.5</v>
      </c>
      <c r="AA73" s="140">
        <v>366.5</v>
      </c>
      <c r="AB73" s="175"/>
      <c r="AC73" s="140"/>
      <c r="AD73" s="175"/>
      <c r="AE73" s="140"/>
      <c r="AF73" s="175"/>
      <c r="AG73" s="140"/>
      <c r="AH73" s="141">
        <f t="shared" si="55"/>
        <v>0</v>
      </c>
      <c r="AI73" s="141">
        <f t="shared" si="56"/>
        <v>366.5</v>
      </c>
      <c r="AJ73" s="141">
        <f t="shared" si="57"/>
        <v>366.5</v>
      </c>
      <c r="AK73" s="142"/>
      <c r="AL73" s="142">
        <v>180000</v>
      </c>
      <c r="AM73" s="142"/>
      <c r="AN73" s="142">
        <v>180000</v>
      </c>
      <c r="AO73" s="142"/>
      <c r="AP73" s="142">
        <v>180000</v>
      </c>
      <c r="AQ73" s="144">
        <f t="shared" si="58"/>
        <v>180000</v>
      </c>
      <c r="AR73" s="145">
        <f t="shared" si="59"/>
        <v>100</v>
      </c>
      <c r="AS73" s="144">
        <f t="shared" si="60"/>
        <v>180000</v>
      </c>
      <c r="AT73" s="145">
        <f t="shared" si="61"/>
        <v>100</v>
      </c>
      <c r="AU73" s="146">
        <f t="shared" si="62"/>
        <v>366.5</v>
      </c>
      <c r="AV73" s="146" t="str">
        <f t="shared" si="63"/>
        <v/>
      </c>
      <c r="AW73" s="146">
        <f t="shared" si="64"/>
        <v>366.5</v>
      </c>
      <c r="AX73" s="147">
        <f t="shared" si="65"/>
        <v>0</v>
      </c>
      <c r="AY73" s="147" t="str">
        <f t="shared" si="66"/>
        <v/>
      </c>
      <c r="AZ73" s="147">
        <f t="shared" si="67"/>
        <v>0</v>
      </c>
      <c r="BA73" s="148">
        <f t="shared" si="68"/>
        <v>39204</v>
      </c>
      <c r="BB73" s="149">
        <f t="shared" si="69"/>
        <v>0.21779999999999999</v>
      </c>
      <c r="BC73" s="150">
        <f t="shared" si="70"/>
        <v>79.823699999999988</v>
      </c>
      <c r="BD73" s="151">
        <f t="shared" si="71"/>
        <v>0</v>
      </c>
      <c r="BE73" s="151">
        <f t="shared" si="72"/>
        <v>79.823699999999988</v>
      </c>
      <c r="BF73" s="151" t="str">
        <f t="shared" si="73"/>
        <v>yes</v>
      </c>
      <c r="BG73" s="152">
        <f t="shared" si="74"/>
        <v>0.21779999999999999</v>
      </c>
      <c r="BH73" s="152">
        <f t="shared" si="75"/>
        <v>79.823699999999988</v>
      </c>
      <c r="BI73" s="151">
        <f t="shared" si="76"/>
        <v>0</v>
      </c>
      <c r="BJ73" s="153">
        <f t="shared" si="77"/>
        <v>79.823699999999988</v>
      </c>
      <c r="BK73" s="121" t="str">
        <f t="shared" si="78"/>
        <v>yes</v>
      </c>
      <c r="BL73" s="152">
        <f t="shared" si="79"/>
        <v>0</v>
      </c>
      <c r="BM73" s="152" t="str">
        <f t="shared" si="80"/>
        <v/>
      </c>
      <c r="BN73" s="154">
        <f t="shared" si="81"/>
        <v>0</v>
      </c>
      <c r="BO73" s="154">
        <f t="shared" si="82"/>
        <v>0</v>
      </c>
      <c r="BP73" s="155">
        <f t="shared" si="83"/>
        <v>79.823700000000002</v>
      </c>
    </row>
    <row r="74" spans="3:68" s="121" customFormat="1" ht="18" customHeight="1" x14ac:dyDescent="0.15">
      <c r="C74" s="173"/>
      <c r="D74" s="156" t="s">
        <v>196</v>
      </c>
      <c r="E74" s="157" t="s">
        <v>82</v>
      </c>
      <c r="F74" s="158" t="s">
        <v>83</v>
      </c>
      <c r="G74" s="159">
        <f t="shared" si="42"/>
        <v>39204</v>
      </c>
      <c r="H74" s="160">
        <f t="shared" si="43"/>
        <v>40</v>
      </c>
      <c r="I74" s="161">
        <f t="shared" si="44"/>
        <v>3</v>
      </c>
      <c r="J74" s="157" t="s">
        <v>82</v>
      </c>
      <c r="K74" s="162">
        <f t="shared" si="45"/>
        <v>69.360398608695647</v>
      </c>
      <c r="L74" s="163">
        <f t="shared" si="46"/>
        <v>69.360398608695647</v>
      </c>
      <c r="M74" s="164">
        <f t="shared" si="47"/>
        <v>69.360398608695647</v>
      </c>
      <c r="N74" s="165">
        <f t="shared" si="48"/>
        <v>69.360398608695647</v>
      </c>
      <c r="O74" s="166">
        <f t="shared" si="49"/>
        <v>0</v>
      </c>
      <c r="P74" s="167">
        <f t="shared" si="50"/>
        <v>1.7692173913043479</v>
      </c>
      <c r="Q74" s="168">
        <f t="shared" si="51"/>
        <v>1.7692173913043479</v>
      </c>
      <c r="R74" s="169" t="str">
        <f t="shared" si="52"/>
        <v/>
      </c>
      <c r="S74" s="170">
        <f t="shared" si="53"/>
        <v>0</v>
      </c>
      <c r="T74" s="171">
        <f t="shared" si="54"/>
        <v>0</v>
      </c>
      <c r="V74" s="176" t="s">
        <v>82</v>
      </c>
      <c r="W74" s="122" t="s">
        <v>4</v>
      </c>
      <c r="Y74" s="177">
        <v>436.33</v>
      </c>
      <c r="Z74" s="177">
        <v>406.92</v>
      </c>
      <c r="AA74" s="177">
        <v>406.92</v>
      </c>
      <c r="AB74" s="172"/>
      <c r="AC74" s="177"/>
      <c r="AD74" s="172"/>
      <c r="AE74" s="177"/>
      <c r="AF74" s="172"/>
      <c r="AG74" s="177"/>
      <c r="AH74" s="141">
        <f t="shared" si="55"/>
        <v>436.33</v>
      </c>
      <c r="AI74" s="141">
        <f t="shared" si="56"/>
        <v>406.92</v>
      </c>
      <c r="AJ74" s="141">
        <f t="shared" si="57"/>
        <v>406.92</v>
      </c>
      <c r="AK74" s="142"/>
      <c r="AL74" s="142">
        <v>230000</v>
      </c>
      <c r="AM74" s="142"/>
      <c r="AN74" s="142">
        <v>230000</v>
      </c>
      <c r="AO74" s="142"/>
      <c r="AP74" s="142">
        <v>230000</v>
      </c>
      <c r="AQ74" s="144">
        <f t="shared" si="58"/>
        <v>230000</v>
      </c>
      <c r="AR74" s="145">
        <f t="shared" si="59"/>
        <v>100</v>
      </c>
      <c r="AS74" s="144">
        <f t="shared" si="60"/>
        <v>230000</v>
      </c>
      <c r="AT74" s="145">
        <f t="shared" si="61"/>
        <v>100</v>
      </c>
      <c r="AU74" s="146">
        <f t="shared" si="62"/>
        <v>406.92</v>
      </c>
      <c r="AV74" s="146" t="str">
        <f t="shared" si="63"/>
        <v/>
      </c>
      <c r="AW74" s="146">
        <f t="shared" si="64"/>
        <v>406.92</v>
      </c>
      <c r="AX74" s="147">
        <f t="shared" si="65"/>
        <v>0</v>
      </c>
      <c r="AY74" s="147" t="str">
        <f t="shared" si="66"/>
        <v/>
      </c>
      <c r="AZ74" s="147">
        <f t="shared" si="67"/>
        <v>0</v>
      </c>
      <c r="BA74" s="148">
        <f t="shared" si="68"/>
        <v>39204</v>
      </c>
      <c r="BB74" s="149">
        <f t="shared" si="69"/>
        <v>0.17045217391304349</v>
      </c>
      <c r="BC74" s="150">
        <f t="shared" si="70"/>
        <v>69.360398608695647</v>
      </c>
      <c r="BD74" s="151">
        <f t="shared" si="71"/>
        <v>0</v>
      </c>
      <c r="BE74" s="151">
        <f t="shared" si="72"/>
        <v>69.360398608695647</v>
      </c>
      <c r="BF74" s="151" t="str">
        <f t="shared" si="73"/>
        <v>yes</v>
      </c>
      <c r="BG74" s="152">
        <f t="shared" si="74"/>
        <v>0.17045217391304349</v>
      </c>
      <c r="BH74" s="152">
        <f t="shared" si="75"/>
        <v>69.360398608695647</v>
      </c>
      <c r="BI74" s="151">
        <f t="shared" si="76"/>
        <v>0</v>
      </c>
      <c r="BJ74" s="153">
        <f t="shared" si="77"/>
        <v>69.360398608695647</v>
      </c>
      <c r="BK74" s="121" t="str">
        <f t="shared" si="78"/>
        <v>yes</v>
      </c>
      <c r="BL74" s="152">
        <f t="shared" si="79"/>
        <v>0</v>
      </c>
      <c r="BM74" s="152" t="str">
        <f t="shared" si="80"/>
        <v/>
      </c>
      <c r="BN74" s="154">
        <f t="shared" si="81"/>
        <v>0</v>
      </c>
      <c r="BO74" s="154">
        <f t="shared" si="82"/>
        <v>0</v>
      </c>
      <c r="BP74" s="155">
        <f t="shared" si="83"/>
        <v>69.360398608695661</v>
      </c>
    </row>
    <row r="75" spans="3:68" s="121" customFormat="1" ht="18" customHeight="1" x14ac:dyDescent="0.15">
      <c r="C75" s="173"/>
      <c r="D75" s="156" t="s">
        <v>196</v>
      </c>
      <c r="E75" s="157" t="s">
        <v>82</v>
      </c>
      <c r="F75" s="158" t="s">
        <v>84</v>
      </c>
      <c r="G75" s="159">
        <f t="shared" si="42"/>
        <v>39204</v>
      </c>
      <c r="H75" s="160">
        <f t="shared" si="43"/>
        <v>40</v>
      </c>
      <c r="I75" s="161">
        <f t="shared" si="44"/>
        <v>3</v>
      </c>
      <c r="J75" s="157" t="s">
        <v>82</v>
      </c>
      <c r="K75" s="162">
        <f t="shared" si="45"/>
        <v>50.868042260869565</v>
      </c>
      <c r="L75" s="163">
        <f t="shared" si="46"/>
        <v>50.868042260869565</v>
      </c>
      <c r="M75" s="164">
        <f t="shared" si="47"/>
        <v>50.868042260869565</v>
      </c>
      <c r="N75" s="165">
        <f t="shared" si="48"/>
        <v>50.868042260869565</v>
      </c>
      <c r="O75" s="166">
        <f t="shared" si="49"/>
        <v>0</v>
      </c>
      <c r="P75" s="167">
        <f t="shared" si="50"/>
        <v>1.2975217391304348</v>
      </c>
      <c r="Q75" s="168">
        <f t="shared" si="51"/>
        <v>1.2975217391304348</v>
      </c>
      <c r="R75" s="169" t="str">
        <f t="shared" si="52"/>
        <v/>
      </c>
      <c r="S75" s="170">
        <f t="shared" si="53"/>
        <v>0</v>
      </c>
      <c r="T75" s="171">
        <f t="shared" si="54"/>
        <v>0</v>
      </c>
      <c r="V75" s="176" t="s">
        <v>82</v>
      </c>
      <c r="W75" s="122" t="s">
        <v>4</v>
      </c>
      <c r="Y75" s="177">
        <v>407.97</v>
      </c>
      <c r="Z75" s="177">
        <v>298.43</v>
      </c>
      <c r="AA75" s="177">
        <v>298.43</v>
      </c>
      <c r="AB75" s="172"/>
      <c r="AC75" s="177"/>
      <c r="AD75" s="172"/>
      <c r="AE75" s="177"/>
      <c r="AF75" s="172"/>
      <c r="AG75" s="177"/>
      <c r="AH75" s="141">
        <f t="shared" si="55"/>
        <v>407.97</v>
      </c>
      <c r="AI75" s="141">
        <f t="shared" si="56"/>
        <v>298.43</v>
      </c>
      <c r="AJ75" s="141">
        <f t="shared" si="57"/>
        <v>298.43</v>
      </c>
      <c r="AK75" s="142"/>
      <c r="AL75" s="142">
        <v>230000</v>
      </c>
      <c r="AM75" s="142"/>
      <c r="AN75" s="142">
        <v>230000</v>
      </c>
      <c r="AO75" s="142"/>
      <c r="AP75" s="142">
        <v>230000</v>
      </c>
      <c r="AQ75" s="144">
        <f t="shared" si="58"/>
        <v>230000</v>
      </c>
      <c r="AR75" s="145">
        <f t="shared" si="59"/>
        <v>100</v>
      </c>
      <c r="AS75" s="144">
        <f t="shared" si="60"/>
        <v>230000</v>
      </c>
      <c r="AT75" s="145">
        <f t="shared" si="61"/>
        <v>100</v>
      </c>
      <c r="AU75" s="146">
        <f t="shared" si="62"/>
        <v>298.43</v>
      </c>
      <c r="AV75" s="146" t="str">
        <f t="shared" si="63"/>
        <v/>
      </c>
      <c r="AW75" s="146">
        <f t="shared" si="64"/>
        <v>298.43</v>
      </c>
      <c r="AX75" s="147">
        <f t="shared" si="65"/>
        <v>0</v>
      </c>
      <c r="AY75" s="147" t="str">
        <f t="shared" si="66"/>
        <v/>
      </c>
      <c r="AZ75" s="147">
        <f t="shared" si="67"/>
        <v>0</v>
      </c>
      <c r="BA75" s="148">
        <f t="shared" si="68"/>
        <v>39204</v>
      </c>
      <c r="BB75" s="149">
        <f t="shared" si="69"/>
        <v>0.17045217391304349</v>
      </c>
      <c r="BC75" s="150">
        <f t="shared" si="70"/>
        <v>50.868042260869565</v>
      </c>
      <c r="BD75" s="151">
        <f t="shared" si="71"/>
        <v>0</v>
      </c>
      <c r="BE75" s="151">
        <f t="shared" si="72"/>
        <v>50.868042260869565</v>
      </c>
      <c r="BF75" s="151" t="str">
        <f t="shared" si="73"/>
        <v>yes</v>
      </c>
      <c r="BG75" s="152">
        <f t="shared" si="74"/>
        <v>0.17045217391304349</v>
      </c>
      <c r="BH75" s="152">
        <f t="shared" si="75"/>
        <v>50.868042260869565</v>
      </c>
      <c r="BI75" s="151">
        <f t="shared" si="76"/>
        <v>0</v>
      </c>
      <c r="BJ75" s="153">
        <f t="shared" si="77"/>
        <v>50.868042260869565</v>
      </c>
      <c r="BK75" s="121" t="str">
        <f t="shared" si="78"/>
        <v>yes</v>
      </c>
      <c r="BL75" s="152">
        <f t="shared" si="79"/>
        <v>0</v>
      </c>
      <c r="BM75" s="152" t="str">
        <f t="shared" si="80"/>
        <v/>
      </c>
      <c r="BN75" s="154">
        <f t="shared" si="81"/>
        <v>0</v>
      </c>
      <c r="BO75" s="154">
        <f t="shared" si="82"/>
        <v>0</v>
      </c>
      <c r="BP75" s="155">
        <f t="shared" si="83"/>
        <v>50.868042260869565</v>
      </c>
    </row>
    <row r="76" spans="3:68" s="121" customFormat="1" ht="18" customHeight="1" x14ac:dyDescent="0.15">
      <c r="C76" s="173"/>
      <c r="D76" s="156" t="s">
        <v>196</v>
      </c>
      <c r="E76" s="157" t="s">
        <v>82</v>
      </c>
      <c r="F76" s="158" t="s">
        <v>85</v>
      </c>
      <c r="G76" s="159">
        <f t="shared" si="42"/>
        <v>39204</v>
      </c>
      <c r="H76" s="160">
        <f t="shared" si="43"/>
        <v>40</v>
      </c>
      <c r="I76" s="161">
        <f t="shared" si="44"/>
        <v>3</v>
      </c>
      <c r="J76" s="157" t="s">
        <v>82</v>
      </c>
      <c r="K76" s="162">
        <f t="shared" si="45"/>
        <v>50.868042260869565</v>
      </c>
      <c r="L76" s="163">
        <f t="shared" si="46"/>
        <v>50.868042260869565</v>
      </c>
      <c r="M76" s="164">
        <f t="shared" si="47"/>
        <v>50.868042260869565</v>
      </c>
      <c r="N76" s="165">
        <f t="shared" si="48"/>
        <v>50.868042260869565</v>
      </c>
      <c r="O76" s="166">
        <f t="shared" si="49"/>
        <v>0</v>
      </c>
      <c r="P76" s="167">
        <f t="shared" si="50"/>
        <v>1.2975217391304348</v>
      </c>
      <c r="Q76" s="168">
        <f t="shared" si="51"/>
        <v>1.2975217391304348</v>
      </c>
      <c r="R76" s="169" t="str">
        <f t="shared" si="52"/>
        <v/>
      </c>
      <c r="S76" s="170">
        <f t="shared" si="53"/>
        <v>0</v>
      </c>
      <c r="T76" s="171">
        <f t="shared" si="54"/>
        <v>0</v>
      </c>
      <c r="V76" s="176" t="s">
        <v>82</v>
      </c>
      <c r="W76" s="122" t="s">
        <v>4</v>
      </c>
      <c r="Y76" s="177">
        <v>383.61</v>
      </c>
      <c r="Z76" s="177">
        <v>298.43</v>
      </c>
      <c r="AA76" s="177">
        <v>298.43</v>
      </c>
      <c r="AB76" s="172"/>
      <c r="AC76" s="177"/>
      <c r="AD76" s="172"/>
      <c r="AE76" s="177"/>
      <c r="AF76" s="172"/>
      <c r="AG76" s="177"/>
      <c r="AH76" s="141">
        <f t="shared" si="55"/>
        <v>383.61</v>
      </c>
      <c r="AI76" s="141">
        <f t="shared" si="56"/>
        <v>298.43</v>
      </c>
      <c r="AJ76" s="141">
        <f t="shared" si="57"/>
        <v>298.43</v>
      </c>
      <c r="AK76" s="142"/>
      <c r="AL76" s="142">
        <v>230000</v>
      </c>
      <c r="AM76" s="142"/>
      <c r="AN76" s="142">
        <v>230000</v>
      </c>
      <c r="AO76" s="142"/>
      <c r="AP76" s="142">
        <v>230000</v>
      </c>
      <c r="AQ76" s="144">
        <f t="shared" si="58"/>
        <v>230000</v>
      </c>
      <c r="AR76" s="145">
        <f t="shared" si="59"/>
        <v>100</v>
      </c>
      <c r="AS76" s="144">
        <f t="shared" si="60"/>
        <v>230000</v>
      </c>
      <c r="AT76" s="145">
        <f t="shared" si="61"/>
        <v>100</v>
      </c>
      <c r="AU76" s="146">
        <f t="shared" si="62"/>
        <v>298.43</v>
      </c>
      <c r="AV76" s="146" t="str">
        <f t="shared" si="63"/>
        <v/>
      </c>
      <c r="AW76" s="146">
        <f t="shared" si="64"/>
        <v>298.43</v>
      </c>
      <c r="AX76" s="147">
        <f t="shared" si="65"/>
        <v>0</v>
      </c>
      <c r="AY76" s="147" t="str">
        <f t="shared" si="66"/>
        <v/>
      </c>
      <c r="AZ76" s="147">
        <f t="shared" si="67"/>
        <v>0</v>
      </c>
      <c r="BA76" s="148">
        <f t="shared" si="68"/>
        <v>39204</v>
      </c>
      <c r="BB76" s="149">
        <f t="shared" si="69"/>
        <v>0.17045217391304349</v>
      </c>
      <c r="BC76" s="150">
        <f t="shared" si="70"/>
        <v>50.868042260869565</v>
      </c>
      <c r="BD76" s="151">
        <f t="shared" si="71"/>
        <v>0</v>
      </c>
      <c r="BE76" s="151">
        <f t="shared" si="72"/>
        <v>50.868042260869565</v>
      </c>
      <c r="BF76" s="151" t="str">
        <f t="shared" si="73"/>
        <v>yes</v>
      </c>
      <c r="BG76" s="152">
        <f t="shared" si="74"/>
        <v>0.17045217391304349</v>
      </c>
      <c r="BH76" s="152">
        <f t="shared" si="75"/>
        <v>50.868042260869565</v>
      </c>
      <c r="BI76" s="151">
        <f t="shared" si="76"/>
        <v>0</v>
      </c>
      <c r="BJ76" s="153">
        <f t="shared" si="77"/>
        <v>50.868042260869565</v>
      </c>
      <c r="BK76" s="121" t="str">
        <f t="shared" si="78"/>
        <v>yes</v>
      </c>
      <c r="BL76" s="152">
        <f t="shared" si="79"/>
        <v>0</v>
      </c>
      <c r="BM76" s="152" t="str">
        <f t="shared" si="80"/>
        <v/>
      </c>
      <c r="BN76" s="154">
        <f t="shared" si="81"/>
        <v>0</v>
      </c>
      <c r="BO76" s="154">
        <f t="shared" si="82"/>
        <v>0</v>
      </c>
      <c r="BP76" s="155">
        <f t="shared" si="83"/>
        <v>50.868042260869565</v>
      </c>
    </row>
    <row r="77" spans="3:68" s="121" customFormat="1" ht="18" customHeight="1" x14ac:dyDescent="0.15">
      <c r="C77" s="173"/>
      <c r="D77" s="156" t="s">
        <v>196</v>
      </c>
      <c r="E77" s="157" t="s">
        <v>82</v>
      </c>
      <c r="F77" s="158" t="s">
        <v>88</v>
      </c>
      <c r="G77" s="159">
        <f t="shared" si="42"/>
        <v>39204</v>
      </c>
      <c r="H77" s="160">
        <f t="shared" si="43"/>
        <v>40</v>
      </c>
      <c r="I77" s="161">
        <f t="shared" si="44"/>
        <v>3</v>
      </c>
      <c r="J77" s="157" t="s">
        <v>82</v>
      </c>
      <c r="K77" s="162">
        <f t="shared" si="45"/>
        <v>64.851938608695662</v>
      </c>
      <c r="L77" s="163">
        <f t="shared" si="46"/>
        <v>64.851938608695662</v>
      </c>
      <c r="M77" s="164">
        <f t="shared" si="47"/>
        <v>64.851938608695662</v>
      </c>
      <c r="N77" s="165">
        <f t="shared" si="48"/>
        <v>64.851938608695662</v>
      </c>
      <c r="O77" s="166">
        <f t="shared" si="49"/>
        <v>0</v>
      </c>
      <c r="P77" s="167">
        <f t="shared" si="50"/>
        <v>1.6542173913043481</v>
      </c>
      <c r="Q77" s="168">
        <f t="shared" si="51"/>
        <v>1.6542173913043481</v>
      </c>
      <c r="R77" s="169" t="str">
        <f t="shared" si="52"/>
        <v/>
      </c>
      <c r="S77" s="170">
        <f t="shared" si="53"/>
        <v>0</v>
      </c>
      <c r="T77" s="171">
        <f t="shared" si="54"/>
        <v>0</v>
      </c>
      <c r="V77" s="176" t="s">
        <v>82</v>
      </c>
      <c r="W77" s="122" t="s">
        <v>4</v>
      </c>
      <c r="Y77" s="177">
        <v>407.97</v>
      </c>
      <c r="Z77" s="177">
        <v>380.47</v>
      </c>
      <c r="AA77" s="177">
        <v>380.47</v>
      </c>
      <c r="AB77" s="178"/>
      <c r="AC77" s="177"/>
      <c r="AD77" s="178"/>
      <c r="AE77" s="177"/>
      <c r="AF77" s="178"/>
      <c r="AG77" s="177"/>
      <c r="AH77" s="141">
        <f t="shared" si="55"/>
        <v>407.97</v>
      </c>
      <c r="AI77" s="141">
        <f t="shared" si="56"/>
        <v>380.47</v>
      </c>
      <c r="AJ77" s="141">
        <f t="shared" si="57"/>
        <v>380.47</v>
      </c>
      <c r="AK77" s="142"/>
      <c r="AL77" s="142">
        <v>230000</v>
      </c>
      <c r="AM77" s="142"/>
      <c r="AN77" s="142">
        <v>230000</v>
      </c>
      <c r="AO77" s="142"/>
      <c r="AP77" s="142">
        <v>230000</v>
      </c>
      <c r="AQ77" s="144">
        <f t="shared" si="58"/>
        <v>230000</v>
      </c>
      <c r="AR77" s="145">
        <f t="shared" si="59"/>
        <v>100</v>
      </c>
      <c r="AS77" s="144">
        <f t="shared" si="60"/>
        <v>230000</v>
      </c>
      <c r="AT77" s="145">
        <f t="shared" si="61"/>
        <v>100</v>
      </c>
      <c r="AU77" s="146">
        <f t="shared" si="62"/>
        <v>380.47</v>
      </c>
      <c r="AV77" s="146" t="str">
        <f t="shared" si="63"/>
        <v/>
      </c>
      <c r="AW77" s="146">
        <f t="shared" si="64"/>
        <v>380.47</v>
      </c>
      <c r="AX77" s="147">
        <f t="shared" si="65"/>
        <v>0</v>
      </c>
      <c r="AY77" s="147" t="str">
        <f t="shared" si="66"/>
        <v/>
      </c>
      <c r="AZ77" s="147">
        <f t="shared" si="67"/>
        <v>0</v>
      </c>
      <c r="BA77" s="148">
        <f t="shared" si="68"/>
        <v>39204</v>
      </c>
      <c r="BB77" s="149">
        <f t="shared" si="69"/>
        <v>0.17045217391304349</v>
      </c>
      <c r="BC77" s="150">
        <f t="shared" si="70"/>
        <v>64.851938608695662</v>
      </c>
      <c r="BD77" s="151">
        <f t="shared" si="71"/>
        <v>0</v>
      </c>
      <c r="BE77" s="151">
        <f t="shared" si="72"/>
        <v>64.851938608695662</v>
      </c>
      <c r="BF77" s="151" t="str">
        <f t="shared" si="73"/>
        <v>yes</v>
      </c>
      <c r="BG77" s="152">
        <f t="shared" si="74"/>
        <v>0.17045217391304349</v>
      </c>
      <c r="BH77" s="152">
        <f t="shared" si="75"/>
        <v>64.851938608695662</v>
      </c>
      <c r="BI77" s="151">
        <f t="shared" si="76"/>
        <v>0</v>
      </c>
      <c r="BJ77" s="153">
        <f t="shared" si="77"/>
        <v>64.851938608695662</v>
      </c>
      <c r="BK77" s="121" t="str">
        <f t="shared" si="78"/>
        <v>yes</v>
      </c>
      <c r="BL77" s="152">
        <f t="shared" si="79"/>
        <v>0</v>
      </c>
      <c r="BM77" s="152" t="str">
        <f t="shared" si="80"/>
        <v/>
      </c>
      <c r="BN77" s="154">
        <f t="shared" si="81"/>
        <v>0</v>
      </c>
      <c r="BO77" s="154">
        <f t="shared" si="82"/>
        <v>0</v>
      </c>
      <c r="BP77" s="155">
        <f t="shared" si="83"/>
        <v>64.851938608695662</v>
      </c>
    </row>
    <row r="78" spans="3:68" s="121" customFormat="1" ht="18" customHeight="1" x14ac:dyDescent="0.15">
      <c r="C78" s="173"/>
      <c r="D78" s="156" t="s">
        <v>196</v>
      </c>
      <c r="E78" s="157" t="s">
        <v>82</v>
      </c>
      <c r="F78" s="158" t="s">
        <v>89</v>
      </c>
      <c r="G78" s="159">
        <f t="shared" si="42"/>
        <v>39204</v>
      </c>
      <c r="H78" s="160">
        <f t="shared" si="43"/>
        <v>40</v>
      </c>
      <c r="I78" s="161">
        <f t="shared" si="44"/>
        <v>3</v>
      </c>
      <c r="J78" s="157" t="s">
        <v>82</v>
      </c>
      <c r="K78" s="162">
        <f t="shared" si="45"/>
        <v>66.742253217391308</v>
      </c>
      <c r="L78" s="163">
        <f t="shared" si="46"/>
        <v>66.742253217391308</v>
      </c>
      <c r="M78" s="164">
        <f t="shared" si="47"/>
        <v>66.742253217391308</v>
      </c>
      <c r="N78" s="165">
        <f t="shared" si="48"/>
        <v>66.742253217391308</v>
      </c>
      <c r="O78" s="166">
        <f t="shared" si="49"/>
        <v>0</v>
      </c>
      <c r="P78" s="167">
        <f t="shared" si="50"/>
        <v>1.7024347826086956</v>
      </c>
      <c r="Q78" s="168">
        <f t="shared" si="51"/>
        <v>1.7024347826086956</v>
      </c>
      <c r="R78" s="169" t="str">
        <f t="shared" si="52"/>
        <v/>
      </c>
      <c r="S78" s="170">
        <f t="shared" si="53"/>
        <v>0</v>
      </c>
      <c r="T78" s="171">
        <f t="shared" si="54"/>
        <v>0</v>
      </c>
      <c r="V78" s="176" t="s">
        <v>82</v>
      </c>
      <c r="W78" s="122" t="s">
        <v>4</v>
      </c>
      <c r="Y78" s="177">
        <v>419.87</v>
      </c>
      <c r="Z78" s="177">
        <v>391.56</v>
      </c>
      <c r="AA78" s="177">
        <v>391.56</v>
      </c>
      <c r="AB78" s="178"/>
      <c r="AC78" s="177"/>
      <c r="AD78" s="178"/>
      <c r="AE78" s="177"/>
      <c r="AF78" s="178"/>
      <c r="AG78" s="177"/>
      <c r="AH78" s="141">
        <f t="shared" si="55"/>
        <v>419.87</v>
      </c>
      <c r="AI78" s="141">
        <f t="shared" si="56"/>
        <v>391.56</v>
      </c>
      <c r="AJ78" s="141">
        <f t="shared" si="57"/>
        <v>391.56</v>
      </c>
      <c r="AK78" s="142"/>
      <c r="AL78" s="142">
        <v>230000</v>
      </c>
      <c r="AM78" s="142"/>
      <c r="AN78" s="142">
        <v>230000</v>
      </c>
      <c r="AO78" s="142"/>
      <c r="AP78" s="142">
        <v>230000</v>
      </c>
      <c r="AQ78" s="144">
        <f t="shared" si="58"/>
        <v>230000</v>
      </c>
      <c r="AR78" s="145">
        <f t="shared" si="59"/>
        <v>100</v>
      </c>
      <c r="AS78" s="144">
        <f t="shared" si="60"/>
        <v>230000</v>
      </c>
      <c r="AT78" s="145">
        <f t="shared" si="61"/>
        <v>100</v>
      </c>
      <c r="AU78" s="146">
        <f t="shared" si="62"/>
        <v>391.56</v>
      </c>
      <c r="AV78" s="146" t="str">
        <f t="shared" si="63"/>
        <v/>
      </c>
      <c r="AW78" s="146">
        <f t="shared" si="64"/>
        <v>391.56</v>
      </c>
      <c r="AX78" s="147">
        <f t="shared" si="65"/>
        <v>0</v>
      </c>
      <c r="AY78" s="147" t="str">
        <f t="shared" si="66"/>
        <v/>
      </c>
      <c r="AZ78" s="147">
        <f t="shared" si="67"/>
        <v>0</v>
      </c>
      <c r="BA78" s="148">
        <f t="shared" si="68"/>
        <v>39204</v>
      </c>
      <c r="BB78" s="149">
        <f t="shared" si="69"/>
        <v>0.17045217391304349</v>
      </c>
      <c r="BC78" s="150">
        <f t="shared" si="70"/>
        <v>66.742253217391308</v>
      </c>
      <c r="BD78" s="151">
        <f t="shared" si="71"/>
        <v>0</v>
      </c>
      <c r="BE78" s="151">
        <f t="shared" si="72"/>
        <v>66.742253217391308</v>
      </c>
      <c r="BF78" s="151" t="str">
        <f t="shared" si="73"/>
        <v>yes</v>
      </c>
      <c r="BG78" s="152">
        <f t="shared" si="74"/>
        <v>0.17045217391304349</v>
      </c>
      <c r="BH78" s="152">
        <f t="shared" si="75"/>
        <v>66.742253217391308</v>
      </c>
      <c r="BI78" s="151">
        <f t="shared" si="76"/>
        <v>0</v>
      </c>
      <c r="BJ78" s="153">
        <f t="shared" si="77"/>
        <v>66.742253217391308</v>
      </c>
      <c r="BK78" s="121" t="str">
        <f t="shared" si="78"/>
        <v>yes</v>
      </c>
      <c r="BL78" s="152">
        <f t="shared" si="79"/>
        <v>0</v>
      </c>
      <c r="BM78" s="152" t="str">
        <f t="shared" si="80"/>
        <v/>
      </c>
      <c r="BN78" s="154">
        <f t="shared" si="81"/>
        <v>0</v>
      </c>
      <c r="BO78" s="154">
        <f t="shared" si="82"/>
        <v>0</v>
      </c>
      <c r="BP78" s="155">
        <f t="shared" si="83"/>
        <v>66.742253217391308</v>
      </c>
    </row>
    <row r="79" spans="3:68" s="121" customFormat="1" ht="18" customHeight="1" x14ac:dyDescent="0.15">
      <c r="C79" s="173"/>
      <c r="D79" s="156" t="s">
        <v>196</v>
      </c>
      <c r="E79" s="157" t="s">
        <v>82</v>
      </c>
      <c r="F79" s="158" t="s">
        <v>90</v>
      </c>
      <c r="G79" s="159">
        <f t="shared" si="42"/>
        <v>39204</v>
      </c>
      <c r="H79" s="160">
        <f t="shared" si="43"/>
        <v>40</v>
      </c>
      <c r="I79" s="161">
        <f t="shared" si="44"/>
        <v>3</v>
      </c>
      <c r="J79" s="157" t="s">
        <v>82</v>
      </c>
      <c r="K79" s="162">
        <f t="shared" si="45"/>
        <v>70.193909739130433</v>
      </c>
      <c r="L79" s="163">
        <f t="shared" si="46"/>
        <v>70.193909739130433</v>
      </c>
      <c r="M79" s="164">
        <f t="shared" si="47"/>
        <v>70.193909739130433</v>
      </c>
      <c r="N79" s="165">
        <f t="shared" si="48"/>
        <v>70.193909739130433</v>
      </c>
      <c r="O79" s="166">
        <f t="shared" si="49"/>
        <v>0</v>
      </c>
      <c r="P79" s="167">
        <f t="shared" si="50"/>
        <v>1.7904782608695651</v>
      </c>
      <c r="Q79" s="168">
        <f t="shared" si="51"/>
        <v>1.7904782608695651</v>
      </c>
      <c r="R79" s="169" t="str">
        <f t="shared" si="52"/>
        <v/>
      </c>
      <c r="S79" s="170">
        <f t="shared" si="53"/>
        <v>0</v>
      </c>
      <c r="T79" s="171">
        <f t="shared" si="54"/>
        <v>0</v>
      </c>
      <c r="V79" s="176" t="s">
        <v>82</v>
      </c>
      <c r="W79" s="122" t="s">
        <v>4</v>
      </c>
      <c r="Y79" s="177">
        <v>441.58</v>
      </c>
      <c r="Z79" s="177">
        <v>411.81</v>
      </c>
      <c r="AA79" s="177">
        <v>411.81</v>
      </c>
      <c r="AB79" s="178"/>
      <c r="AC79" s="177"/>
      <c r="AD79" s="178"/>
      <c r="AE79" s="177"/>
      <c r="AF79" s="178"/>
      <c r="AG79" s="177"/>
      <c r="AH79" s="141">
        <f t="shared" si="55"/>
        <v>441.58</v>
      </c>
      <c r="AI79" s="141">
        <f t="shared" si="56"/>
        <v>411.81</v>
      </c>
      <c r="AJ79" s="141">
        <f t="shared" si="57"/>
        <v>411.81</v>
      </c>
      <c r="AK79" s="142"/>
      <c r="AL79" s="142">
        <v>230000</v>
      </c>
      <c r="AM79" s="142"/>
      <c r="AN79" s="142">
        <v>230000</v>
      </c>
      <c r="AO79" s="142"/>
      <c r="AP79" s="142">
        <v>230000</v>
      </c>
      <c r="AQ79" s="144">
        <f t="shared" si="58"/>
        <v>230000</v>
      </c>
      <c r="AR79" s="145">
        <f t="shared" si="59"/>
        <v>100</v>
      </c>
      <c r="AS79" s="144">
        <f t="shared" si="60"/>
        <v>230000</v>
      </c>
      <c r="AT79" s="145">
        <f t="shared" si="61"/>
        <v>100</v>
      </c>
      <c r="AU79" s="146">
        <f t="shared" si="62"/>
        <v>411.81</v>
      </c>
      <c r="AV79" s="146" t="str">
        <f t="shared" si="63"/>
        <v/>
      </c>
      <c r="AW79" s="146">
        <f t="shared" si="64"/>
        <v>411.81</v>
      </c>
      <c r="AX79" s="147">
        <f t="shared" si="65"/>
        <v>0</v>
      </c>
      <c r="AY79" s="147" t="str">
        <f t="shared" si="66"/>
        <v/>
      </c>
      <c r="AZ79" s="147">
        <f t="shared" si="67"/>
        <v>0</v>
      </c>
      <c r="BA79" s="148">
        <f t="shared" si="68"/>
        <v>39204</v>
      </c>
      <c r="BB79" s="149">
        <f t="shared" si="69"/>
        <v>0.17045217391304349</v>
      </c>
      <c r="BC79" s="150">
        <f t="shared" si="70"/>
        <v>70.193909739130433</v>
      </c>
      <c r="BD79" s="151">
        <f t="shared" si="71"/>
        <v>0</v>
      </c>
      <c r="BE79" s="151">
        <f t="shared" si="72"/>
        <v>70.193909739130433</v>
      </c>
      <c r="BF79" s="151" t="str">
        <f t="shared" si="73"/>
        <v>yes</v>
      </c>
      <c r="BG79" s="152">
        <f t="shared" si="74"/>
        <v>0.17045217391304349</v>
      </c>
      <c r="BH79" s="152">
        <f t="shared" si="75"/>
        <v>70.193909739130433</v>
      </c>
      <c r="BI79" s="151">
        <f t="shared" si="76"/>
        <v>0</v>
      </c>
      <c r="BJ79" s="153">
        <f t="shared" si="77"/>
        <v>70.193909739130433</v>
      </c>
      <c r="BK79" s="121" t="str">
        <f t="shared" si="78"/>
        <v>yes</v>
      </c>
      <c r="BL79" s="152">
        <f t="shared" si="79"/>
        <v>0</v>
      </c>
      <c r="BM79" s="152" t="str">
        <f t="shared" si="80"/>
        <v/>
      </c>
      <c r="BN79" s="154">
        <f t="shared" si="81"/>
        <v>0</v>
      </c>
      <c r="BO79" s="154">
        <f t="shared" si="82"/>
        <v>0</v>
      </c>
      <c r="BP79" s="155">
        <f t="shared" si="83"/>
        <v>70.193909739130433</v>
      </c>
    </row>
    <row r="80" spans="3:68" s="121" customFormat="1" ht="18" customHeight="1" x14ac:dyDescent="0.15">
      <c r="C80" s="173"/>
      <c r="D80" s="156" t="s">
        <v>196</v>
      </c>
      <c r="E80" s="157" t="s">
        <v>82</v>
      </c>
      <c r="F80" s="158" t="s">
        <v>125</v>
      </c>
      <c r="G80" s="159">
        <f t="shared" si="42"/>
        <v>39204</v>
      </c>
      <c r="H80" s="160">
        <f t="shared" si="43"/>
        <v>40</v>
      </c>
      <c r="I80" s="161">
        <f t="shared" si="44"/>
        <v>3</v>
      </c>
      <c r="J80" s="157" t="s">
        <v>82</v>
      </c>
      <c r="K80" s="162">
        <f t="shared" si="45"/>
        <v>66.742253217391308</v>
      </c>
      <c r="L80" s="163">
        <f t="shared" si="46"/>
        <v>66.742253217391308</v>
      </c>
      <c r="M80" s="164">
        <f t="shared" si="47"/>
        <v>66.742253217391308</v>
      </c>
      <c r="N80" s="165">
        <f t="shared" si="48"/>
        <v>66.742253217391308</v>
      </c>
      <c r="O80" s="166">
        <f t="shared" si="49"/>
        <v>0</v>
      </c>
      <c r="P80" s="167">
        <f t="shared" si="50"/>
        <v>1.7024347826086956</v>
      </c>
      <c r="Q80" s="168">
        <f t="shared" si="51"/>
        <v>1.7024347826086956</v>
      </c>
      <c r="R80" s="169" t="str">
        <f t="shared" si="52"/>
        <v/>
      </c>
      <c r="S80" s="170">
        <f t="shared" si="53"/>
        <v>0</v>
      </c>
      <c r="T80" s="171">
        <f t="shared" si="54"/>
        <v>0</v>
      </c>
      <c r="V80" s="176" t="s">
        <v>82</v>
      </c>
      <c r="W80" s="122" t="s">
        <v>4</v>
      </c>
      <c r="Y80" s="177">
        <v>419.87</v>
      </c>
      <c r="Z80" s="177">
        <v>391.56</v>
      </c>
      <c r="AA80" s="177">
        <v>391.56</v>
      </c>
      <c r="AB80" s="178"/>
      <c r="AC80" s="177"/>
      <c r="AD80" s="178"/>
      <c r="AE80" s="177"/>
      <c r="AF80" s="178"/>
      <c r="AG80" s="177"/>
      <c r="AH80" s="141">
        <f t="shared" si="55"/>
        <v>419.87</v>
      </c>
      <c r="AI80" s="141">
        <f t="shared" si="56"/>
        <v>391.56</v>
      </c>
      <c r="AJ80" s="141">
        <f t="shared" si="57"/>
        <v>391.56</v>
      </c>
      <c r="AK80" s="142"/>
      <c r="AL80" s="142">
        <v>230000</v>
      </c>
      <c r="AM80" s="142"/>
      <c r="AN80" s="142">
        <v>230000</v>
      </c>
      <c r="AO80" s="142"/>
      <c r="AP80" s="142">
        <v>230000</v>
      </c>
      <c r="AQ80" s="144">
        <f t="shared" si="58"/>
        <v>230000</v>
      </c>
      <c r="AR80" s="145">
        <f t="shared" si="59"/>
        <v>100</v>
      </c>
      <c r="AS80" s="144">
        <f t="shared" si="60"/>
        <v>230000</v>
      </c>
      <c r="AT80" s="145">
        <f t="shared" si="61"/>
        <v>100</v>
      </c>
      <c r="AU80" s="146">
        <f t="shared" si="62"/>
        <v>391.56</v>
      </c>
      <c r="AV80" s="146" t="str">
        <f t="shared" si="63"/>
        <v/>
      </c>
      <c r="AW80" s="146">
        <f t="shared" si="64"/>
        <v>391.56</v>
      </c>
      <c r="AX80" s="147">
        <f t="shared" si="65"/>
        <v>0</v>
      </c>
      <c r="AY80" s="147" t="str">
        <f t="shared" si="66"/>
        <v/>
      </c>
      <c r="AZ80" s="147">
        <f t="shared" si="67"/>
        <v>0</v>
      </c>
      <c r="BA80" s="148">
        <f t="shared" si="68"/>
        <v>39204</v>
      </c>
      <c r="BB80" s="149">
        <f t="shared" si="69"/>
        <v>0.17045217391304349</v>
      </c>
      <c r="BC80" s="150">
        <f t="shared" si="70"/>
        <v>66.742253217391308</v>
      </c>
      <c r="BD80" s="151">
        <f t="shared" si="71"/>
        <v>0</v>
      </c>
      <c r="BE80" s="151">
        <f t="shared" si="72"/>
        <v>66.742253217391308</v>
      </c>
      <c r="BF80" s="151" t="str">
        <f t="shared" si="73"/>
        <v>yes</v>
      </c>
      <c r="BG80" s="152">
        <f t="shared" si="74"/>
        <v>0.17045217391304349</v>
      </c>
      <c r="BH80" s="152">
        <f t="shared" si="75"/>
        <v>66.742253217391308</v>
      </c>
      <c r="BI80" s="151">
        <f t="shared" si="76"/>
        <v>0</v>
      </c>
      <c r="BJ80" s="153">
        <f t="shared" si="77"/>
        <v>66.742253217391308</v>
      </c>
      <c r="BK80" s="121" t="str">
        <f t="shared" si="78"/>
        <v>yes</v>
      </c>
      <c r="BL80" s="152">
        <f t="shared" si="79"/>
        <v>0</v>
      </c>
      <c r="BM80" s="152" t="str">
        <f t="shared" si="80"/>
        <v/>
      </c>
      <c r="BN80" s="154">
        <f t="shared" si="81"/>
        <v>0</v>
      </c>
      <c r="BO80" s="154">
        <f t="shared" si="82"/>
        <v>0</v>
      </c>
      <c r="BP80" s="155">
        <f t="shared" si="83"/>
        <v>66.742253217391308</v>
      </c>
    </row>
    <row r="81" spans="3:68" s="121" customFormat="1" ht="18" customHeight="1" x14ac:dyDescent="0.15">
      <c r="C81" s="173"/>
      <c r="D81" s="156" t="s">
        <v>196</v>
      </c>
      <c r="E81" s="157" t="s">
        <v>169</v>
      </c>
      <c r="F81" s="158" t="s">
        <v>126</v>
      </c>
      <c r="G81" s="159">
        <f t="shared" si="42"/>
        <v>39204</v>
      </c>
      <c r="H81" s="160">
        <f t="shared" si="43"/>
        <v>40</v>
      </c>
      <c r="I81" s="161">
        <f t="shared" si="44"/>
        <v>3</v>
      </c>
      <c r="J81" s="157" t="s">
        <v>169</v>
      </c>
      <c r="K81" s="162">
        <f t="shared" si="45"/>
        <v>69.360398608695647</v>
      </c>
      <c r="L81" s="163">
        <f t="shared" si="46"/>
        <v>69.360398608695647</v>
      </c>
      <c r="M81" s="164">
        <f t="shared" si="47"/>
        <v>69.360398608695647</v>
      </c>
      <c r="N81" s="165">
        <f t="shared" si="48"/>
        <v>69.360398608695647</v>
      </c>
      <c r="O81" s="166">
        <f t="shared" si="49"/>
        <v>0</v>
      </c>
      <c r="P81" s="167">
        <f t="shared" si="50"/>
        <v>1.7692173913043479</v>
      </c>
      <c r="Q81" s="168">
        <f t="shared" si="51"/>
        <v>1.7692173913043479</v>
      </c>
      <c r="R81" s="169" t="str">
        <f t="shared" si="52"/>
        <v/>
      </c>
      <c r="S81" s="170">
        <f t="shared" si="53"/>
        <v>0</v>
      </c>
      <c r="T81" s="171">
        <f t="shared" si="54"/>
        <v>0</v>
      </c>
      <c r="V81" s="176" t="s">
        <v>169</v>
      </c>
      <c r="W81" s="122" t="s">
        <v>4</v>
      </c>
      <c r="Y81" s="177">
        <v>453.58</v>
      </c>
      <c r="Z81" s="177">
        <v>406.92</v>
      </c>
      <c r="AA81" s="177">
        <v>406.92</v>
      </c>
      <c r="AB81" s="178"/>
      <c r="AC81" s="177"/>
      <c r="AD81" s="178"/>
      <c r="AE81" s="177"/>
      <c r="AF81" s="178"/>
      <c r="AG81" s="177"/>
      <c r="AH81" s="141">
        <f t="shared" si="55"/>
        <v>453.58</v>
      </c>
      <c r="AI81" s="141">
        <f t="shared" si="56"/>
        <v>406.92</v>
      </c>
      <c r="AJ81" s="141">
        <f t="shared" si="57"/>
        <v>406.92</v>
      </c>
      <c r="AK81" s="142"/>
      <c r="AL81" s="142">
        <v>230000</v>
      </c>
      <c r="AM81" s="142"/>
      <c r="AN81" s="142">
        <v>230000</v>
      </c>
      <c r="AO81" s="142"/>
      <c r="AP81" s="142">
        <v>230000</v>
      </c>
      <c r="AQ81" s="144">
        <f t="shared" si="58"/>
        <v>230000</v>
      </c>
      <c r="AR81" s="145">
        <f t="shared" si="59"/>
        <v>100</v>
      </c>
      <c r="AS81" s="144">
        <f t="shared" si="60"/>
        <v>230000</v>
      </c>
      <c r="AT81" s="145">
        <f t="shared" si="61"/>
        <v>100</v>
      </c>
      <c r="AU81" s="146">
        <f t="shared" si="62"/>
        <v>406.92</v>
      </c>
      <c r="AV81" s="146" t="str">
        <f t="shared" si="63"/>
        <v/>
      </c>
      <c r="AW81" s="146">
        <f t="shared" si="64"/>
        <v>406.92</v>
      </c>
      <c r="AX81" s="147">
        <f t="shared" si="65"/>
        <v>0</v>
      </c>
      <c r="AY81" s="147" t="str">
        <f t="shared" si="66"/>
        <v/>
      </c>
      <c r="AZ81" s="147">
        <f t="shared" si="67"/>
        <v>0</v>
      </c>
      <c r="BA81" s="148">
        <f t="shared" si="68"/>
        <v>39204</v>
      </c>
      <c r="BB81" s="149">
        <f t="shared" si="69"/>
        <v>0.17045217391304349</v>
      </c>
      <c r="BC81" s="150">
        <f t="shared" si="70"/>
        <v>69.360398608695647</v>
      </c>
      <c r="BD81" s="151">
        <f t="shared" si="71"/>
        <v>0</v>
      </c>
      <c r="BE81" s="151">
        <f t="shared" si="72"/>
        <v>69.360398608695647</v>
      </c>
      <c r="BF81" s="151" t="str">
        <f t="shared" si="73"/>
        <v>yes</v>
      </c>
      <c r="BG81" s="152">
        <f t="shared" si="74"/>
        <v>0.17045217391304349</v>
      </c>
      <c r="BH81" s="152">
        <f t="shared" si="75"/>
        <v>69.360398608695647</v>
      </c>
      <c r="BI81" s="151">
        <f t="shared" si="76"/>
        <v>0</v>
      </c>
      <c r="BJ81" s="153">
        <f t="shared" si="77"/>
        <v>69.360398608695647</v>
      </c>
      <c r="BK81" s="121" t="str">
        <f t="shared" si="78"/>
        <v>yes</v>
      </c>
      <c r="BL81" s="152">
        <f t="shared" si="79"/>
        <v>0</v>
      </c>
      <c r="BM81" s="152" t="str">
        <f t="shared" si="80"/>
        <v/>
      </c>
      <c r="BN81" s="154">
        <f t="shared" si="81"/>
        <v>0</v>
      </c>
      <c r="BO81" s="154">
        <f t="shared" si="82"/>
        <v>0</v>
      </c>
      <c r="BP81" s="155">
        <f t="shared" si="83"/>
        <v>69.360398608695661</v>
      </c>
    </row>
    <row r="82" spans="3:68" s="121" customFormat="1" ht="18" customHeight="1" x14ac:dyDescent="0.15">
      <c r="C82" s="173"/>
      <c r="D82" s="156" t="s">
        <v>196</v>
      </c>
      <c r="E82" s="157" t="s">
        <v>146</v>
      </c>
      <c r="F82" s="158" t="s">
        <v>134</v>
      </c>
      <c r="G82" s="159">
        <f t="shared" si="42"/>
        <v>39204</v>
      </c>
      <c r="H82" s="160">
        <f t="shared" si="43"/>
        <v>40</v>
      </c>
      <c r="I82" s="161">
        <f t="shared" si="44"/>
        <v>3</v>
      </c>
      <c r="J82" s="157" t="s">
        <v>146</v>
      </c>
      <c r="K82" s="162">
        <f t="shared" si="45"/>
        <v>70.193909739130433</v>
      </c>
      <c r="L82" s="163">
        <f t="shared" si="46"/>
        <v>70.193909739130433</v>
      </c>
      <c r="M82" s="164">
        <f t="shared" si="47"/>
        <v>70.193909739130433</v>
      </c>
      <c r="N82" s="165">
        <f t="shared" si="48"/>
        <v>70.193909739130433</v>
      </c>
      <c r="O82" s="166">
        <f t="shared" si="49"/>
        <v>0</v>
      </c>
      <c r="P82" s="167">
        <f t="shared" si="50"/>
        <v>1.7904782608695651</v>
      </c>
      <c r="Q82" s="168">
        <f t="shared" si="51"/>
        <v>1.7904782608695651</v>
      </c>
      <c r="R82" s="169" t="str">
        <f t="shared" si="52"/>
        <v/>
      </c>
      <c r="S82" s="170">
        <f t="shared" si="53"/>
        <v>0</v>
      </c>
      <c r="T82" s="171">
        <f t="shared" si="54"/>
        <v>0</v>
      </c>
      <c r="V82" s="176" t="s">
        <v>146</v>
      </c>
      <c r="W82" s="122" t="s">
        <v>4</v>
      </c>
      <c r="Y82" s="177">
        <v>436.33</v>
      </c>
      <c r="Z82" s="177">
        <v>411.81</v>
      </c>
      <c r="AA82" s="177">
        <v>411.81</v>
      </c>
      <c r="AB82" s="178"/>
      <c r="AC82" s="177"/>
      <c r="AD82" s="178"/>
      <c r="AE82" s="177"/>
      <c r="AF82" s="178"/>
      <c r="AG82" s="177"/>
      <c r="AH82" s="141">
        <f t="shared" si="55"/>
        <v>436.33</v>
      </c>
      <c r="AI82" s="141">
        <f t="shared" si="56"/>
        <v>411.81</v>
      </c>
      <c r="AJ82" s="141">
        <f t="shared" si="57"/>
        <v>411.81</v>
      </c>
      <c r="AK82" s="142"/>
      <c r="AL82" s="142">
        <v>230000</v>
      </c>
      <c r="AM82" s="142"/>
      <c r="AN82" s="142">
        <v>230000</v>
      </c>
      <c r="AO82" s="142"/>
      <c r="AP82" s="142">
        <v>230000</v>
      </c>
      <c r="AQ82" s="144">
        <f t="shared" si="58"/>
        <v>230000</v>
      </c>
      <c r="AR82" s="145">
        <f t="shared" si="59"/>
        <v>100</v>
      </c>
      <c r="AS82" s="144">
        <f t="shared" si="60"/>
        <v>230000</v>
      </c>
      <c r="AT82" s="145">
        <f t="shared" si="61"/>
        <v>100</v>
      </c>
      <c r="AU82" s="146">
        <f t="shared" si="62"/>
        <v>411.81</v>
      </c>
      <c r="AV82" s="146" t="str">
        <f t="shared" si="63"/>
        <v/>
      </c>
      <c r="AW82" s="146">
        <f t="shared" si="64"/>
        <v>411.81</v>
      </c>
      <c r="AX82" s="147">
        <f t="shared" si="65"/>
        <v>0</v>
      </c>
      <c r="AY82" s="147" t="str">
        <f t="shared" si="66"/>
        <v/>
      </c>
      <c r="AZ82" s="147">
        <f t="shared" si="67"/>
        <v>0</v>
      </c>
      <c r="BA82" s="148">
        <f t="shared" si="68"/>
        <v>39204</v>
      </c>
      <c r="BB82" s="149">
        <f t="shared" si="69"/>
        <v>0.17045217391304349</v>
      </c>
      <c r="BC82" s="150">
        <f t="shared" si="70"/>
        <v>70.193909739130433</v>
      </c>
      <c r="BD82" s="151">
        <f t="shared" si="71"/>
        <v>0</v>
      </c>
      <c r="BE82" s="151">
        <f t="shared" si="72"/>
        <v>70.193909739130433</v>
      </c>
      <c r="BF82" s="151" t="str">
        <f t="shared" si="73"/>
        <v>yes</v>
      </c>
      <c r="BG82" s="152">
        <f t="shared" si="74"/>
        <v>0.17045217391304349</v>
      </c>
      <c r="BH82" s="152">
        <f t="shared" si="75"/>
        <v>70.193909739130433</v>
      </c>
      <c r="BI82" s="151">
        <f t="shared" si="76"/>
        <v>0</v>
      </c>
      <c r="BJ82" s="153">
        <f t="shared" si="77"/>
        <v>70.193909739130433</v>
      </c>
      <c r="BK82" s="121" t="str">
        <f t="shared" si="78"/>
        <v>yes</v>
      </c>
      <c r="BL82" s="152">
        <f t="shared" si="79"/>
        <v>0</v>
      </c>
      <c r="BM82" s="152" t="str">
        <f t="shared" si="80"/>
        <v/>
      </c>
      <c r="BN82" s="154">
        <f t="shared" si="81"/>
        <v>0</v>
      </c>
      <c r="BO82" s="154">
        <f t="shared" si="82"/>
        <v>0</v>
      </c>
      <c r="BP82" s="155">
        <f t="shared" si="83"/>
        <v>70.193909739130433</v>
      </c>
    </row>
    <row r="83" spans="3:68" s="121" customFormat="1" ht="18" customHeight="1" x14ac:dyDescent="0.15">
      <c r="C83" s="173"/>
      <c r="D83" s="156" t="s">
        <v>196</v>
      </c>
      <c r="E83" s="157" t="s">
        <v>102</v>
      </c>
      <c r="F83" s="158" t="s">
        <v>139</v>
      </c>
      <c r="G83" s="159">
        <f t="shared" si="42"/>
        <v>39204</v>
      </c>
      <c r="H83" s="160">
        <f t="shared" si="43"/>
        <v>40</v>
      </c>
      <c r="I83" s="161">
        <f t="shared" si="44"/>
        <v>3</v>
      </c>
      <c r="J83" s="157" t="s">
        <v>102</v>
      </c>
      <c r="K83" s="162">
        <f t="shared" si="45"/>
        <v>44.919261391304339</v>
      </c>
      <c r="L83" s="163">
        <f t="shared" si="46"/>
        <v>50.868042260869565</v>
      </c>
      <c r="M83" s="164">
        <f t="shared" si="47"/>
        <v>44.919261391304339</v>
      </c>
      <c r="N83" s="165">
        <f t="shared" si="48"/>
        <v>50.868042260869565</v>
      </c>
      <c r="O83" s="166">
        <f t="shared" si="49"/>
        <v>0.132432740105491</v>
      </c>
      <c r="P83" s="167">
        <f t="shared" si="50"/>
        <v>1.145782608695652</v>
      </c>
      <c r="Q83" s="168">
        <f t="shared" si="51"/>
        <v>1.2975217391304348</v>
      </c>
      <c r="R83" s="169" t="str">
        <f t="shared" si="52"/>
        <v/>
      </c>
      <c r="S83" s="170">
        <f t="shared" si="53"/>
        <v>5.9487808695652262</v>
      </c>
      <c r="T83" s="171">
        <f t="shared" si="54"/>
        <v>0.13243274010549105</v>
      </c>
      <c r="V83" s="176" t="s">
        <v>102</v>
      </c>
      <c r="W83" s="122" t="s">
        <v>4</v>
      </c>
      <c r="Y83" s="177">
        <v>325</v>
      </c>
      <c r="Z83" s="177">
        <v>263.52999999999997</v>
      </c>
      <c r="AA83" s="177">
        <v>298.43</v>
      </c>
      <c r="AB83" s="178"/>
      <c r="AC83" s="177"/>
      <c r="AD83" s="178"/>
      <c r="AE83" s="177"/>
      <c r="AF83" s="178"/>
      <c r="AG83" s="177"/>
      <c r="AH83" s="141">
        <f t="shared" si="55"/>
        <v>325</v>
      </c>
      <c r="AI83" s="141">
        <f t="shared" si="56"/>
        <v>263.52999999999997</v>
      </c>
      <c r="AJ83" s="141">
        <f t="shared" si="57"/>
        <v>298.43</v>
      </c>
      <c r="AK83" s="142"/>
      <c r="AL83" s="142">
        <v>230000</v>
      </c>
      <c r="AM83" s="142"/>
      <c r="AN83" s="142">
        <v>230000</v>
      </c>
      <c r="AO83" s="142"/>
      <c r="AP83" s="142">
        <v>230000</v>
      </c>
      <c r="AQ83" s="144">
        <f t="shared" si="58"/>
        <v>230000</v>
      </c>
      <c r="AR83" s="145">
        <f t="shared" si="59"/>
        <v>100</v>
      </c>
      <c r="AS83" s="144">
        <f t="shared" si="60"/>
        <v>230000</v>
      </c>
      <c r="AT83" s="145">
        <f t="shared" si="61"/>
        <v>100</v>
      </c>
      <c r="AU83" s="146">
        <f t="shared" si="62"/>
        <v>263.52999999999997</v>
      </c>
      <c r="AV83" s="146" t="str">
        <f t="shared" si="63"/>
        <v/>
      </c>
      <c r="AW83" s="146">
        <f t="shared" si="64"/>
        <v>263.52999999999997</v>
      </c>
      <c r="AX83" s="147">
        <f t="shared" si="65"/>
        <v>34.900000000000034</v>
      </c>
      <c r="AY83" s="147" t="str">
        <f t="shared" si="66"/>
        <v/>
      </c>
      <c r="AZ83" s="147">
        <f t="shared" si="67"/>
        <v>34.900000000000034</v>
      </c>
      <c r="BA83" s="148">
        <f t="shared" si="68"/>
        <v>39204</v>
      </c>
      <c r="BB83" s="149">
        <f t="shared" si="69"/>
        <v>0.17045217391304349</v>
      </c>
      <c r="BC83" s="150">
        <f t="shared" si="70"/>
        <v>50.868042260869565</v>
      </c>
      <c r="BD83" s="151">
        <f t="shared" si="71"/>
        <v>0</v>
      </c>
      <c r="BE83" s="151">
        <f t="shared" si="72"/>
        <v>50.868042260869565</v>
      </c>
      <c r="BF83" s="151" t="str">
        <f t="shared" si="73"/>
        <v>yes</v>
      </c>
      <c r="BG83" s="152">
        <f t="shared" si="74"/>
        <v>0.17045217391304349</v>
      </c>
      <c r="BH83" s="152">
        <f t="shared" si="75"/>
        <v>44.919261391304339</v>
      </c>
      <c r="BI83" s="151">
        <f t="shared" si="76"/>
        <v>0</v>
      </c>
      <c r="BJ83" s="153">
        <f t="shared" si="77"/>
        <v>44.919261391304339</v>
      </c>
      <c r="BK83" s="121" t="str">
        <f t="shared" si="78"/>
        <v>yes</v>
      </c>
      <c r="BL83" s="152">
        <f t="shared" si="79"/>
        <v>5.9487808695652262</v>
      </c>
      <c r="BM83" s="152" t="str">
        <f t="shared" si="80"/>
        <v/>
      </c>
      <c r="BN83" s="154">
        <f t="shared" si="81"/>
        <v>5.9487808695652262</v>
      </c>
      <c r="BO83" s="154">
        <f t="shared" si="82"/>
        <v>0</v>
      </c>
      <c r="BP83" s="155">
        <f t="shared" si="83"/>
        <v>50.868042260869565</v>
      </c>
    </row>
    <row r="84" spans="3:68" s="121" customFormat="1" ht="18" customHeight="1" x14ac:dyDescent="0.15">
      <c r="C84" s="173"/>
      <c r="D84" s="156" t="s">
        <v>196</v>
      </c>
      <c r="E84" s="157" t="s">
        <v>169</v>
      </c>
      <c r="F84" s="158" t="s">
        <v>135</v>
      </c>
      <c r="G84" s="159">
        <f t="shared" si="42"/>
        <v>39204</v>
      </c>
      <c r="H84" s="160">
        <f t="shared" si="43"/>
        <v>40</v>
      </c>
      <c r="I84" s="161">
        <f t="shared" si="44"/>
        <v>3</v>
      </c>
      <c r="J84" s="157" t="s">
        <v>169</v>
      </c>
      <c r="K84" s="162">
        <f t="shared" si="45"/>
        <v>69.360398608695647</v>
      </c>
      <c r="L84" s="163">
        <f t="shared" si="46"/>
        <v>69.360398608695647</v>
      </c>
      <c r="M84" s="164">
        <f t="shared" si="47"/>
        <v>69.360398608695647</v>
      </c>
      <c r="N84" s="165">
        <f t="shared" si="48"/>
        <v>69.360398608695647</v>
      </c>
      <c r="O84" s="166">
        <f t="shared" si="49"/>
        <v>0</v>
      </c>
      <c r="P84" s="167">
        <f t="shared" si="50"/>
        <v>1.7692173913043479</v>
      </c>
      <c r="Q84" s="168">
        <f t="shared" si="51"/>
        <v>1.7692173913043479</v>
      </c>
      <c r="R84" s="169" t="str">
        <f t="shared" si="52"/>
        <v/>
      </c>
      <c r="S84" s="170">
        <f t="shared" si="53"/>
        <v>0</v>
      </c>
      <c r="T84" s="171">
        <f t="shared" si="54"/>
        <v>0</v>
      </c>
      <c r="V84" s="176" t="s">
        <v>169</v>
      </c>
      <c r="W84" s="122" t="s">
        <v>4</v>
      </c>
      <c r="Y84" s="177">
        <v>453.58</v>
      </c>
      <c r="Z84" s="177">
        <v>406.92</v>
      </c>
      <c r="AA84" s="177">
        <v>406.92</v>
      </c>
      <c r="AB84" s="178"/>
      <c r="AC84" s="177"/>
      <c r="AD84" s="178"/>
      <c r="AE84" s="177"/>
      <c r="AF84" s="178"/>
      <c r="AG84" s="177"/>
      <c r="AH84" s="141">
        <f t="shared" si="55"/>
        <v>453.58</v>
      </c>
      <c r="AI84" s="141">
        <f t="shared" si="56"/>
        <v>406.92</v>
      </c>
      <c r="AJ84" s="141">
        <f t="shared" si="57"/>
        <v>406.92</v>
      </c>
      <c r="AK84" s="142"/>
      <c r="AL84" s="142">
        <v>230000</v>
      </c>
      <c r="AM84" s="142"/>
      <c r="AN84" s="142">
        <v>230000</v>
      </c>
      <c r="AO84" s="142"/>
      <c r="AP84" s="142">
        <v>230000</v>
      </c>
      <c r="AQ84" s="144">
        <f t="shared" si="58"/>
        <v>230000</v>
      </c>
      <c r="AR84" s="145">
        <f t="shared" si="59"/>
        <v>100</v>
      </c>
      <c r="AS84" s="144">
        <f t="shared" si="60"/>
        <v>230000</v>
      </c>
      <c r="AT84" s="145">
        <f t="shared" si="61"/>
        <v>100</v>
      </c>
      <c r="AU84" s="146">
        <f t="shared" si="62"/>
        <v>406.92</v>
      </c>
      <c r="AV84" s="146" t="str">
        <f t="shared" si="63"/>
        <v/>
      </c>
      <c r="AW84" s="146">
        <f t="shared" si="64"/>
        <v>406.92</v>
      </c>
      <c r="AX84" s="147">
        <f t="shared" si="65"/>
        <v>0</v>
      </c>
      <c r="AY84" s="147" t="str">
        <f t="shared" si="66"/>
        <v/>
      </c>
      <c r="AZ84" s="147">
        <f t="shared" si="67"/>
        <v>0</v>
      </c>
      <c r="BA84" s="148">
        <f t="shared" si="68"/>
        <v>39204</v>
      </c>
      <c r="BB84" s="149">
        <f t="shared" si="69"/>
        <v>0.17045217391304349</v>
      </c>
      <c r="BC84" s="150">
        <f t="shared" si="70"/>
        <v>69.360398608695647</v>
      </c>
      <c r="BD84" s="151">
        <f t="shared" si="71"/>
        <v>0</v>
      </c>
      <c r="BE84" s="151">
        <f t="shared" si="72"/>
        <v>69.360398608695647</v>
      </c>
      <c r="BF84" s="151" t="str">
        <f t="shared" si="73"/>
        <v>yes</v>
      </c>
      <c r="BG84" s="152">
        <f t="shared" si="74"/>
        <v>0.17045217391304349</v>
      </c>
      <c r="BH84" s="152">
        <f t="shared" si="75"/>
        <v>69.360398608695647</v>
      </c>
      <c r="BI84" s="151">
        <f t="shared" si="76"/>
        <v>0</v>
      </c>
      <c r="BJ84" s="153">
        <f t="shared" si="77"/>
        <v>69.360398608695647</v>
      </c>
      <c r="BK84" s="121" t="str">
        <f t="shared" si="78"/>
        <v>yes</v>
      </c>
      <c r="BL84" s="152">
        <f t="shared" si="79"/>
        <v>0</v>
      </c>
      <c r="BM84" s="152" t="str">
        <f t="shared" si="80"/>
        <v/>
      </c>
      <c r="BN84" s="154">
        <f t="shared" si="81"/>
        <v>0</v>
      </c>
      <c r="BO84" s="154">
        <f t="shared" si="82"/>
        <v>0</v>
      </c>
      <c r="BP84" s="155">
        <f t="shared" si="83"/>
        <v>69.360398608695661</v>
      </c>
    </row>
    <row r="85" spans="3:68" s="121" customFormat="1" ht="18" customHeight="1" x14ac:dyDescent="0.15">
      <c r="C85" s="173"/>
      <c r="D85" s="156" t="s">
        <v>196</v>
      </c>
      <c r="E85" s="157" t="s">
        <v>146</v>
      </c>
      <c r="F85" s="158" t="s">
        <v>136</v>
      </c>
      <c r="G85" s="159">
        <f t="shared" si="42"/>
        <v>39204</v>
      </c>
      <c r="H85" s="160">
        <f t="shared" si="43"/>
        <v>40</v>
      </c>
      <c r="I85" s="161">
        <f t="shared" si="44"/>
        <v>3</v>
      </c>
      <c r="J85" s="157" t="s">
        <v>146</v>
      </c>
      <c r="K85" s="162">
        <f t="shared" si="45"/>
        <v>64.851938608695662</v>
      </c>
      <c r="L85" s="163">
        <f t="shared" si="46"/>
        <v>64.851938608695662</v>
      </c>
      <c r="M85" s="164">
        <f t="shared" si="47"/>
        <v>64.851938608695662</v>
      </c>
      <c r="N85" s="165">
        <f t="shared" si="48"/>
        <v>64.851938608695662</v>
      </c>
      <c r="O85" s="166">
        <f t="shared" si="49"/>
        <v>0</v>
      </c>
      <c r="P85" s="167">
        <f t="shared" si="50"/>
        <v>1.6542173913043481</v>
      </c>
      <c r="Q85" s="168">
        <f t="shared" si="51"/>
        <v>1.6542173913043481</v>
      </c>
      <c r="R85" s="169" t="str">
        <f t="shared" si="52"/>
        <v/>
      </c>
      <c r="S85" s="170">
        <f t="shared" si="53"/>
        <v>0</v>
      </c>
      <c r="T85" s="171">
        <f t="shared" si="54"/>
        <v>0</v>
      </c>
      <c r="V85" s="176" t="s">
        <v>146</v>
      </c>
      <c r="W85" s="122" t="s">
        <v>4</v>
      </c>
      <c r="Y85" s="177">
        <v>407.97</v>
      </c>
      <c r="Z85" s="177">
        <v>380.47</v>
      </c>
      <c r="AA85" s="177">
        <v>380.47</v>
      </c>
      <c r="AB85" s="178"/>
      <c r="AC85" s="177"/>
      <c r="AD85" s="178"/>
      <c r="AE85" s="177"/>
      <c r="AF85" s="178"/>
      <c r="AG85" s="177"/>
      <c r="AH85" s="141">
        <f t="shared" si="55"/>
        <v>407.97</v>
      </c>
      <c r="AI85" s="141">
        <f t="shared" si="56"/>
        <v>380.47</v>
      </c>
      <c r="AJ85" s="141">
        <f t="shared" si="57"/>
        <v>380.47</v>
      </c>
      <c r="AK85" s="142"/>
      <c r="AL85" s="142">
        <v>230000</v>
      </c>
      <c r="AM85" s="142"/>
      <c r="AN85" s="142">
        <v>230000</v>
      </c>
      <c r="AO85" s="142"/>
      <c r="AP85" s="142">
        <v>230000</v>
      </c>
      <c r="AQ85" s="144">
        <f t="shared" si="58"/>
        <v>230000</v>
      </c>
      <c r="AR85" s="145">
        <f t="shared" si="59"/>
        <v>100</v>
      </c>
      <c r="AS85" s="144">
        <f t="shared" si="60"/>
        <v>230000</v>
      </c>
      <c r="AT85" s="145">
        <f t="shared" si="61"/>
        <v>100</v>
      </c>
      <c r="AU85" s="146">
        <f t="shared" si="62"/>
        <v>380.47</v>
      </c>
      <c r="AV85" s="146" t="str">
        <f t="shared" si="63"/>
        <v/>
      </c>
      <c r="AW85" s="146">
        <f t="shared" si="64"/>
        <v>380.47</v>
      </c>
      <c r="AX85" s="147">
        <f t="shared" si="65"/>
        <v>0</v>
      </c>
      <c r="AY85" s="147" t="str">
        <f t="shared" si="66"/>
        <v/>
      </c>
      <c r="AZ85" s="147">
        <f t="shared" si="67"/>
        <v>0</v>
      </c>
      <c r="BA85" s="148">
        <f t="shared" si="68"/>
        <v>39204</v>
      </c>
      <c r="BB85" s="149">
        <f t="shared" si="69"/>
        <v>0.17045217391304349</v>
      </c>
      <c r="BC85" s="150">
        <f t="shared" si="70"/>
        <v>64.851938608695662</v>
      </c>
      <c r="BD85" s="151">
        <f t="shared" si="71"/>
        <v>0</v>
      </c>
      <c r="BE85" s="151">
        <f t="shared" si="72"/>
        <v>64.851938608695662</v>
      </c>
      <c r="BF85" s="151" t="str">
        <f t="shared" si="73"/>
        <v>yes</v>
      </c>
      <c r="BG85" s="152">
        <f t="shared" si="74"/>
        <v>0.17045217391304349</v>
      </c>
      <c r="BH85" s="152">
        <f t="shared" si="75"/>
        <v>64.851938608695662</v>
      </c>
      <c r="BI85" s="151">
        <f t="shared" si="76"/>
        <v>0</v>
      </c>
      <c r="BJ85" s="153">
        <f t="shared" si="77"/>
        <v>64.851938608695662</v>
      </c>
      <c r="BK85" s="121" t="str">
        <f t="shared" si="78"/>
        <v>yes</v>
      </c>
      <c r="BL85" s="152">
        <f t="shared" si="79"/>
        <v>0</v>
      </c>
      <c r="BM85" s="152" t="str">
        <f t="shared" si="80"/>
        <v/>
      </c>
      <c r="BN85" s="154">
        <f t="shared" si="81"/>
        <v>0</v>
      </c>
      <c r="BO85" s="154">
        <f t="shared" si="82"/>
        <v>0</v>
      </c>
      <c r="BP85" s="155">
        <f t="shared" si="83"/>
        <v>64.851938608695662</v>
      </c>
    </row>
    <row r="86" spans="3:68" s="121" customFormat="1" ht="18" customHeight="1" x14ac:dyDescent="0.15">
      <c r="C86" s="173"/>
      <c r="D86" s="156" t="s">
        <v>196</v>
      </c>
      <c r="E86" s="157" t="s">
        <v>146</v>
      </c>
      <c r="F86" s="158" t="s">
        <v>137</v>
      </c>
      <c r="G86" s="159">
        <f t="shared" si="42"/>
        <v>39204</v>
      </c>
      <c r="H86" s="160">
        <f t="shared" si="43"/>
        <v>40</v>
      </c>
      <c r="I86" s="161">
        <f t="shared" si="44"/>
        <v>3</v>
      </c>
      <c r="J86" s="157" t="s">
        <v>146</v>
      </c>
      <c r="K86" s="162">
        <f t="shared" si="45"/>
        <v>70.193909739130433</v>
      </c>
      <c r="L86" s="163">
        <f t="shared" si="46"/>
        <v>70.193909739130433</v>
      </c>
      <c r="M86" s="164">
        <f t="shared" si="47"/>
        <v>70.193909739130433</v>
      </c>
      <c r="N86" s="165">
        <f t="shared" si="48"/>
        <v>70.193909739130433</v>
      </c>
      <c r="O86" s="166">
        <f t="shared" si="49"/>
        <v>0</v>
      </c>
      <c r="P86" s="167">
        <f t="shared" si="50"/>
        <v>1.7904782608695651</v>
      </c>
      <c r="Q86" s="168">
        <f t="shared" si="51"/>
        <v>1.7904782608695651</v>
      </c>
      <c r="R86" s="169" t="str">
        <f t="shared" si="52"/>
        <v/>
      </c>
      <c r="S86" s="170">
        <f t="shared" si="53"/>
        <v>0</v>
      </c>
      <c r="T86" s="171">
        <f t="shared" si="54"/>
        <v>0</v>
      </c>
      <c r="V86" s="176" t="s">
        <v>146</v>
      </c>
      <c r="W86" s="122" t="s">
        <v>4</v>
      </c>
      <c r="Y86" s="177">
        <v>436.33</v>
      </c>
      <c r="Z86" s="177">
        <v>411.81</v>
      </c>
      <c r="AA86" s="177">
        <v>411.81</v>
      </c>
      <c r="AB86" s="178"/>
      <c r="AC86" s="177"/>
      <c r="AD86" s="178"/>
      <c r="AE86" s="177"/>
      <c r="AF86" s="178"/>
      <c r="AG86" s="177"/>
      <c r="AH86" s="141">
        <f t="shared" si="55"/>
        <v>436.33</v>
      </c>
      <c r="AI86" s="141">
        <f t="shared" si="56"/>
        <v>411.81</v>
      </c>
      <c r="AJ86" s="141">
        <f t="shared" si="57"/>
        <v>411.81</v>
      </c>
      <c r="AK86" s="142"/>
      <c r="AL86" s="142">
        <v>230000</v>
      </c>
      <c r="AM86" s="142"/>
      <c r="AN86" s="142">
        <v>230000</v>
      </c>
      <c r="AO86" s="142"/>
      <c r="AP86" s="142">
        <v>230000</v>
      </c>
      <c r="AQ86" s="144">
        <f t="shared" si="58"/>
        <v>230000</v>
      </c>
      <c r="AR86" s="145">
        <f t="shared" si="59"/>
        <v>100</v>
      </c>
      <c r="AS86" s="144">
        <f t="shared" si="60"/>
        <v>230000</v>
      </c>
      <c r="AT86" s="145">
        <f t="shared" si="61"/>
        <v>100</v>
      </c>
      <c r="AU86" s="146">
        <f t="shared" si="62"/>
        <v>411.81</v>
      </c>
      <c r="AV86" s="146" t="str">
        <f t="shared" si="63"/>
        <v/>
      </c>
      <c r="AW86" s="146">
        <f t="shared" si="64"/>
        <v>411.81</v>
      </c>
      <c r="AX86" s="147">
        <f t="shared" si="65"/>
        <v>0</v>
      </c>
      <c r="AY86" s="147" t="str">
        <f t="shared" si="66"/>
        <v/>
      </c>
      <c r="AZ86" s="147">
        <f t="shared" si="67"/>
        <v>0</v>
      </c>
      <c r="BA86" s="148">
        <f t="shared" si="68"/>
        <v>39204</v>
      </c>
      <c r="BB86" s="149">
        <f t="shared" si="69"/>
        <v>0.17045217391304349</v>
      </c>
      <c r="BC86" s="150">
        <f t="shared" si="70"/>
        <v>70.193909739130433</v>
      </c>
      <c r="BD86" s="151">
        <f t="shared" si="71"/>
        <v>0</v>
      </c>
      <c r="BE86" s="151">
        <f t="shared" si="72"/>
        <v>70.193909739130433</v>
      </c>
      <c r="BF86" s="151" t="str">
        <f t="shared" si="73"/>
        <v>yes</v>
      </c>
      <c r="BG86" s="152">
        <f t="shared" si="74"/>
        <v>0.17045217391304349</v>
      </c>
      <c r="BH86" s="152">
        <f t="shared" si="75"/>
        <v>70.193909739130433</v>
      </c>
      <c r="BI86" s="151">
        <f t="shared" si="76"/>
        <v>0</v>
      </c>
      <c r="BJ86" s="153">
        <f t="shared" si="77"/>
        <v>70.193909739130433</v>
      </c>
      <c r="BK86" s="121" t="str">
        <f t="shared" si="78"/>
        <v>yes</v>
      </c>
      <c r="BL86" s="152">
        <f t="shared" si="79"/>
        <v>0</v>
      </c>
      <c r="BM86" s="152" t="str">
        <f t="shared" si="80"/>
        <v/>
      </c>
      <c r="BN86" s="154">
        <f t="shared" si="81"/>
        <v>0</v>
      </c>
      <c r="BO86" s="154">
        <f t="shared" si="82"/>
        <v>0</v>
      </c>
      <c r="BP86" s="155">
        <f t="shared" si="83"/>
        <v>70.193909739130433</v>
      </c>
    </row>
    <row r="87" spans="3:68" s="121" customFormat="1" ht="18" customHeight="1" x14ac:dyDescent="0.15">
      <c r="C87" s="173"/>
      <c r="D87" s="156" t="s">
        <v>196</v>
      </c>
      <c r="E87" s="157" t="s">
        <v>146</v>
      </c>
      <c r="F87" s="158" t="s">
        <v>138</v>
      </c>
      <c r="G87" s="159">
        <f t="shared" si="42"/>
        <v>39204</v>
      </c>
      <c r="H87" s="160">
        <f t="shared" si="43"/>
        <v>40</v>
      </c>
      <c r="I87" s="161">
        <f t="shared" si="44"/>
        <v>3</v>
      </c>
      <c r="J87" s="157" t="s">
        <v>146</v>
      </c>
      <c r="K87" s="162">
        <f t="shared" si="45"/>
        <v>64.851938608695662</v>
      </c>
      <c r="L87" s="163">
        <f t="shared" si="46"/>
        <v>64.851938608695662</v>
      </c>
      <c r="M87" s="164">
        <f t="shared" si="47"/>
        <v>64.851938608695662</v>
      </c>
      <c r="N87" s="165">
        <f t="shared" si="48"/>
        <v>64.851938608695662</v>
      </c>
      <c r="O87" s="166">
        <f t="shared" si="49"/>
        <v>0</v>
      </c>
      <c r="P87" s="167">
        <f t="shared" si="50"/>
        <v>1.6542173913043481</v>
      </c>
      <c r="Q87" s="168">
        <f t="shared" si="51"/>
        <v>1.6542173913043481</v>
      </c>
      <c r="R87" s="169" t="str">
        <f t="shared" si="52"/>
        <v/>
      </c>
      <c r="S87" s="170">
        <f t="shared" si="53"/>
        <v>0</v>
      </c>
      <c r="T87" s="171">
        <f t="shared" si="54"/>
        <v>0</v>
      </c>
      <c r="V87" s="176" t="s">
        <v>146</v>
      </c>
      <c r="W87" s="122" t="s">
        <v>4</v>
      </c>
      <c r="Y87" s="177">
        <v>436.33</v>
      </c>
      <c r="Z87" s="177">
        <v>380.47</v>
      </c>
      <c r="AA87" s="177">
        <v>380.47</v>
      </c>
      <c r="AB87" s="178"/>
      <c r="AC87" s="177"/>
      <c r="AD87" s="178"/>
      <c r="AE87" s="177"/>
      <c r="AF87" s="178"/>
      <c r="AG87" s="177"/>
      <c r="AH87" s="141">
        <f t="shared" si="55"/>
        <v>436.33</v>
      </c>
      <c r="AI87" s="141">
        <f t="shared" si="56"/>
        <v>380.47</v>
      </c>
      <c r="AJ87" s="141">
        <f t="shared" si="57"/>
        <v>380.47</v>
      </c>
      <c r="AK87" s="142"/>
      <c r="AL87" s="142">
        <v>230000</v>
      </c>
      <c r="AM87" s="142"/>
      <c r="AN87" s="142">
        <v>230000</v>
      </c>
      <c r="AO87" s="142"/>
      <c r="AP87" s="142">
        <v>230000</v>
      </c>
      <c r="AQ87" s="144">
        <f t="shared" si="58"/>
        <v>230000</v>
      </c>
      <c r="AR87" s="145">
        <f t="shared" si="59"/>
        <v>100</v>
      </c>
      <c r="AS87" s="144">
        <f t="shared" si="60"/>
        <v>230000</v>
      </c>
      <c r="AT87" s="145">
        <f t="shared" si="61"/>
        <v>100</v>
      </c>
      <c r="AU87" s="146">
        <f t="shared" si="62"/>
        <v>380.47</v>
      </c>
      <c r="AV87" s="146" t="str">
        <f t="shared" si="63"/>
        <v/>
      </c>
      <c r="AW87" s="146">
        <f t="shared" si="64"/>
        <v>380.47</v>
      </c>
      <c r="AX87" s="147">
        <f t="shared" si="65"/>
        <v>0</v>
      </c>
      <c r="AY87" s="147" t="str">
        <f t="shared" si="66"/>
        <v/>
      </c>
      <c r="AZ87" s="147">
        <f t="shared" si="67"/>
        <v>0</v>
      </c>
      <c r="BA87" s="148">
        <f t="shared" si="68"/>
        <v>39204</v>
      </c>
      <c r="BB87" s="149">
        <f t="shared" si="69"/>
        <v>0.17045217391304349</v>
      </c>
      <c r="BC87" s="150">
        <f t="shared" si="70"/>
        <v>64.851938608695662</v>
      </c>
      <c r="BD87" s="151">
        <f t="shared" si="71"/>
        <v>0</v>
      </c>
      <c r="BE87" s="151">
        <f t="shared" si="72"/>
        <v>64.851938608695662</v>
      </c>
      <c r="BF87" s="151" t="str">
        <f t="shared" si="73"/>
        <v>yes</v>
      </c>
      <c r="BG87" s="152">
        <f t="shared" si="74"/>
        <v>0.17045217391304349</v>
      </c>
      <c r="BH87" s="152">
        <f t="shared" si="75"/>
        <v>64.851938608695662</v>
      </c>
      <c r="BI87" s="151">
        <f t="shared" si="76"/>
        <v>0</v>
      </c>
      <c r="BJ87" s="153">
        <f t="shared" si="77"/>
        <v>64.851938608695662</v>
      </c>
      <c r="BK87" s="121" t="str">
        <f t="shared" si="78"/>
        <v>yes</v>
      </c>
      <c r="BL87" s="152">
        <f t="shared" si="79"/>
        <v>0</v>
      </c>
      <c r="BM87" s="152" t="str">
        <f t="shared" si="80"/>
        <v/>
      </c>
      <c r="BN87" s="154">
        <f t="shared" si="81"/>
        <v>0</v>
      </c>
      <c r="BO87" s="154">
        <f t="shared" si="82"/>
        <v>0</v>
      </c>
      <c r="BP87" s="155">
        <f t="shared" si="83"/>
        <v>64.851938608695662</v>
      </c>
    </row>
    <row r="88" spans="3:68" s="121" customFormat="1" ht="18" customHeight="1" x14ac:dyDescent="0.15">
      <c r="C88" s="173"/>
      <c r="D88" s="156" t="s">
        <v>196</v>
      </c>
      <c r="E88" s="157" t="s">
        <v>146</v>
      </c>
      <c r="F88" s="158" t="s">
        <v>173</v>
      </c>
      <c r="G88" s="159">
        <f t="shared" si="42"/>
        <v>39204</v>
      </c>
      <c r="H88" s="160">
        <f t="shared" si="43"/>
        <v>40</v>
      </c>
      <c r="I88" s="161">
        <f t="shared" si="44"/>
        <v>3</v>
      </c>
      <c r="J88" s="157" t="s">
        <v>146</v>
      </c>
      <c r="K88" s="162">
        <f t="shared" si="45"/>
        <v>69.360398608695647</v>
      </c>
      <c r="L88" s="163">
        <f t="shared" si="46"/>
        <v>69.360398608695647</v>
      </c>
      <c r="M88" s="164">
        <f t="shared" si="47"/>
        <v>69.360398608695647</v>
      </c>
      <c r="N88" s="165">
        <f t="shared" si="48"/>
        <v>69.360398608695647</v>
      </c>
      <c r="O88" s="166">
        <f t="shared" si="49"/>
        <v>0</v>
      </c>
      <c r="P88" s="167">
        <f t="shared" si="50"/>
        <v>1.7692173913043479</v>
      </c>
      <c r="Q88" s="168">
        <f t="shared" si="51"/>
        <v>1.7692173913043479</v>
      </c>
      <c r="R88" s="169" t="str">
        <f t="shared" si="52"/>
        <v/>
      </c>
      <c r="S88" s="170">
        <f t="shared" si="53"/>
        <v>0</v>
      </c>
      <c r="T88" s="171">
        <f t="shared" si="54"/>
        <v>0</v>
      </c>
      <c r="V88" s="176" t="s">
        <v>146</v>
      </c>
      <c r="W88" s="122" t="s">
        <v>4</v>
      </c>
      <c r="Y88" s="177"/>
      <c r="Z88" s="177">
        <v>406.92</v>
      </c>
      <c r="AA88" s="177">
        <v>406.92</v>
      </c>
      <c r="AB88" s="178"/>
      <c r="AC88" s="177"/>
      <c r="AD88" s="178"/>
      <c r="AE88" s="177"/>
      <c r="AF88" s="178"/>
      <c r="AG88" s="177"/>
      <c r="AH88" s="141">
        <f t="shared" si="55"/>
        <v>0</v>
      </c>
      <c r="AI88" s="141">
        <f t="shared" si="56"/>
        <v>406.92</v>
      </c>
      <c r="AJ88" s="141">
        <f t="shared" si="57"/>
        <v>406.92</v>
      </c>
      <c r="AK88" s="142"/>
      <c r="AL88" s="142">
        <v>230000</v>
      </c>
      <c r="AM88" s="142"/>
      <c r="AN88" s="142">
        <v>230000</v>
      </c>
      <c r="AO88" s="142"/>
      <c r="AP88" s="142">
        <v>230000</v>
      </c>
      <c r="AQ88" s="144">
        <f t="shared" si="58"/>
        <v>230000</v>
      </c>
      <c r="AR88" s="145">
        <f t="shared" si="59"/>
        <v>100</v>
      </c>
      <c r="AS88" s="144">
        <f t="shared" si="60"/>
        <v>230000</v>
      </c>
      <c r="AT88" s="145">
        <f t="shared" si="61"/>
        <v>100</v>
      </c>
      <c r="AU88" s="146">
        <f t="shared" si="62"/>
        <v>406.92</v>
      </c>
      <c r="AV88" s="146" t="str">
        <f t="shared" si="63"/>
        <v/>
      </c>
      <c r="AW88" s="146">
        <f t="shared" si="64"/>
        <v>406.92</v>
      </c>
      <c r="AX88" s="147">
        <f t="shared" si="65"/>
        <v>0</v>
      </c>
      <c r="AY88" s="147" t="str">
        <f t="shared" si="66"/>
        <v/>
      </c>
      <c r="AZ88" s="147">
        <f t="shared" si="67"/>
        <v>0</v>
      </c>
      <c r="BA88" s="148">
        <f t="shared" si="68"/>
        <v>39204</v>
      </c>
      <c r="BB88" s="149">
        <f t="shared" si="69"/>
        <v>0.17045217391304349</v>
      </c>
      <c r="BC88" s="150">
        <f t="shared" si="70"/>
        <v>69.360398608695647</v>
      </c>
      <c r="BD88" s="151">
        <f t="shared" si="71"/>
        <v>0</v>
      </c>
      <c r="BE88" s="151">
        <f t="shared" si="72"/>
        <v>69.360398608695647</v>
      </c>
      <c r="BF88" s="151" t="str">
        <f t="shared" si="73"/>
        <v>yes</v>
      </c>
      <c r="BG88" s="152">
        <f t="shared" si="74"/>
        <v>0.17045217391304349</v>
      </c>
      <c r="BH88" s="152">
        <f t="shared" si="75"/>
        <v>69.360398608695647</v>
      </c>
      <c r="BI88" s="151">
        <f t="shared" si="76"/>
        <v>0</v>
      </c>
      <c r="BJ88" s="153">
        <f t="shared" si="77"/>
        <v>69.360398608695647</v>
      </c>
      <c r="BK88" s="121" t="str">
        <f t="shared" si="78"/>
        <v>yes</v>
      </c>
      <c r="BL88" s="152">
        <f t="shared" si="79"/>
        <v>0</v>
      </c>
      <c r="BM88" s="152" t="str">
        <f t="shared" si="80"/>
        <v/>
      </c>
      <c r="BN88" s="154">
        <f t="shared" si="81"/>
        <v>0</v>
      </c>
      <c r="BO88" s="154">
        <f t="shared" si="82"/>
        <v>0</v>
      </c>
      <c r="BP88" s="155">
        <f t="shared" si="83"/>
        <v>69.360398608695661</v>
      </c>
    </row>
    <row r="89" spans="3:68" s="121" customFormat="1" ht="18" customHeight="1" x14ac:dyDescent="0.15">
      <c r="C89" s="173"/>
      <c r="D89" s="156" t="s">
        <v>196</v>
      </c>
      <c r="E89" s="157" t="s">
        <v>102</v>
      </c>
      <c r="F89" s="158" t="s">
        <v>172</v>
      </c>
      <c r="G89" s="159">
        <f t="shared" si="42"/>
        <v>39204</v>
      </c>
      <c r="H89" s="160">
        <f t="shared" si="43"/>
        <v>40</v>
      </c>
      <c r="I89" s="161">
        <f t="shared" si="44"/>
        <v>3</v>
      </c>
      <c r="J89" s="157" t="s">
        <v>102</v>
      </c>
      <c r="K89" s="162">
        <f t="shared" si="45"/>
        <v>44.924374956521739</v>
      </c>
      <c r="L89" s="163">
        <f t="shared" si="46"/>
        <v>50.868042260869565</v>
      </c>
      <c r="M89" s="164">
        <f t="shared" si="47"/>
        <v>44.924374956521739</v>
      </c>
      <c r="N89" s="165">
        <f t="shared" si="48"/>
        <v>50.868042260869565</v>
      </c>
      <c r="O89" s="166">
        <f t="shared" si="49"/>
        <v>0.13230383973288817</v>
      </c>
      <c r="P89" s="167">
        <f t="shared" si="50"/>
        <v>1.145913043478261</v>
      </c>
      <c r="Q89" s="168">
        <f t="shared" si="51"/>
        <v>1.2975217391304348</v>
      </c>
      <c r="R89" s="169" t="str">
        <f t="shared" si="52"/>
        <v/>
      </c>
      <c r="S89" s="170">
        <f t="shared" si="53"/>
        <v>5.9436673043478265</v>
      </c>
      <c r="T89" s="171">
        <f t="shared" si="54"/>
        <v>0.13230383973288815</v>
      </c>
      <c r="V89" s="176" t="s">
        <v>102</v>
      </c>
      <c r="W89" s="122" t="s">
        <v>4</v>
      </c>
      <c r="Y89" s="177"/>
      <c r="Z89" s="177">
        <v>263.56</v>
      </c>
      <c r="AA89" s="177">
        <v>298.43</v>
      </c>
      <c r="AB89" s="178"/>
      <c r="AC89" s="177"/>
      <c r="AD89" s="178"/>
      <c r="AE89" s="177"/>
      <c r="AF89" s="178"/>
      <c r="AG89" s="177"/>
      <c r="AH89" s="141">
        <f t="shared" si="55"/>
        <v>0</v>
      </c>
      <c r="AI89" s="141">
        <f t="shared" si="56"/>
        <v>263.56</v>
      </c>
      <c r="AJ89" s="141">
        <f t="shared" si="57"/>
        <v>298.43</v>
      </c>
      <c r="AK89" s="142"/>
      <c r="AL89" s="142">
        <v>230000</v>
      </c>
      <c r="AM89" s="142"/>
      <c r="AN89" s="142">
        <v>230000</v>
      </c>
      <c r="AO89" s="142"/>
      <c r="AP89" s="142">
        <v>230000</v>
      </c>
      <c r="AQ89" s="144">
        <f t="shared" si="58"/>
        <v>230000</v>
      </c>
      <c r="AR89" s="145">
        <f t="shared" si="59"/>
        <v>100</v>
      </c>
      <c r="AS89" s="144">
        <f t="shared" si="60"/>
        <v>230000</v>
      </c>
      <c r="AT89" s="145">
        <f t="shared" si="61"/>
        <v>100</v>
      </c>
      <c r="AU89" s="146">
        <f t="shared" si="62"/>
        <v>263.56</v>
      </c>
      <c r="AV89" s="146" t="str">
        <f t="shared" si="63"/>
        <v/>
      </c>
      <c r="AW89" s="146">
        <f t="shared" si="64"/>
        <v>263.56</v>
      </c>
      <c r="AX89" s="147">
        <f t="shared" si="65"/>
        <v>34.870000000000005</v>
      </c>
      <c r="AY89" s="147" t="str">
        <f t="shared" si="66"/>
        <v/>
      </c>
      <c r="AZ89" s="147">
        <f t="shared" si="67"/>
        <v>34.870000000000005</v>
      </c>
      <c r="BA89" s="148">
        <f t="shared" si="68"/>
        <v>39204</v>
      </c>
      <c r="BB89" s="149">
        <f t="shared" si="69"/>
        <v>0.17045217391304349</v>
      </c>
      <c r="BC89" s="150">
        <f t="shared" si="70"/>
        <v>50.868042260869565</v>
      </c>
      <c r="BD89" s="151">
        <f t="shared" si="71"/>
        <v>0</v>
      </c>
      <c r="BE89" s="151">
        <f t="shared" si="72"/>
        <v>50.868042260869565</v>
      </c>
      <c r="BF89" s="151" t="str">
        <f t="shared" si="73"/>
        <v>yes</v>
      </c>
      <c r="BG89" s="152">
        <f t="shared" si="74"/>
        <v>0.17045217391304349</v>
      </c>
      <c r="BH89" s="152">
        <f t="shared" si="75"/>
        <v>44.924374956521739</v>
      </c>
      <c r="BI89" s="151">
        <f t="shared" si="76"/>
        <v>0</v>
      </c>
      <c r="BJ89" s="153">
        <f t="shared" si="77"/>
        <v>44.924374956521739</v>
      </c>
      <c r="BK89" s="121" t="str">
        <f t="shared" si="78"/>
        <v>yes</v>
      </c>
      <c r="BL89" s="152">
        <f t="shared" si="79"/>
        <v>5.9436673043478265</v>
      </c>
      <c r="BM89" s="152" t="str">
        <f t="shared" si="80"/>
        <v/>
      </c>
      <c r="BN89" s="154">
        <f t="shared" si="81"/>
        <v>5.9436673043478265</v>
      </c>
      <c r="BO89" s="154">
        <f t="shared" si="82"/>
        <v>0</v>
      </c>
      <c r="BP89" s="155">
        <f t="shared" si="83"/>
        <v>50.868042260869565</v>
      </c>
    </row>
    <row r="90" spans="3:68" s="121" customFormat="1" ht="18" customHeight="1" x14ac:dyDescent="0.15">
      <c r="C90" s="173"/>
      <c r="D90" s="156" t="s">
        <v>196</v>
      </c>
      <c r="E90" s="157" t="s">
        <v>146</v>
      </c>
      <c r="F90" s="158" t="s">
        <v>197</v>
      </c>
      <c r="G90" s="159">
        <f t="shared" si="42"/>
        <v>39204</v>
      </c>
      <c r="H90" s="160">
        <f t="shared" si="43"/>
        <v>40</v>
      </c>
      <c r="I90" s="161">
        <f t="shared" si="44"/>
        <v>3</v>
      </c>
      <c r="J90" s="157" t="s">
        <v>146</v>
      </c>
      <c r="K90" s="162">
        <f t="shared" si="45"/>
        <v>0</v>
      </c>
      <c r="L90" s="163">
        <f t="shared" si="46"/>
        <v>64.851938608695662</v>
      </c>
      <c r="M90" s="164" t="str">
        <f t="shared" si="47"/>
        <v/>
      </c>
      <c r="N90" s="165">
        <f t="shared" si="48"/>
        <v>64.851938608695662</v>
      </c>
      <c r="O90" s="166" t="str">
        <f t="shared" si="49"/>
        <v>New</v>
      </c>
      <c r="P90" s="167">
        <f t="shared" si="50"/>
        <v>0</v>
      </c>
      <c r="Q90" s="168">
        <f t="shared" si="51"/>
        <v>1.6542173913043481</v>
      </c>
      <c r="R90" s="169" t="str">
        <f t="shared" si="52"/>
        <v>New</v>
      </c>
      <c r="S90" s="170" t="str">
        <f t="shared" si="53"/>
        <v>New</v>
      </c>
      <c r="T90" s="171" t="str">
        <f t="shared" si="54"/>
        <v/>
      </c>
      <c r="V90" s="176" t="s">
        <v>146</v>
      </c>
      <c r="W90" s="122" t="s">
        <v>4</v>
      </c>
      <c r="Y90" s="177"/>
      <c r="Z90" s="177"/>
      <c r="AA90" s="177">
        <v>380.47</v>
      </c>
      <c r="AB90" s="178"/>
      <c r="AC90" s="177"/>
      <c r="AD90" s="178"/>
      <c r="AE90" s="177"/>
      <c r="AF90" s="178"/>
      <c r="AG90" s="177"/>
      <c r="AH90" s="141">
        <f t="shared" si="55"/>
        <v>0</v>
      </c>
      <c r="AI90" s="141">
        <f t="shared" si="56"/>
        <v>0</v>
      </c>
      <c r="AJ90" s="141">
        <f t="shared" si="57"/>
        <v>380.47</v>
      </c>
      <c r="AK90" s="142"/>
      <c r="AL90" s="142">
        <v>230000</v>
      </c>
      <c r="AM90" s="142"/>
      <c r="AN90" s="142">
        <v>230000</v>
      </c>
      <c r="AO90" s="142"/>
      <c r="AP90" s="142">
        <v>230000</v>
      </c>
      <c r="AQ90" s="144">
        <f t="shared" si="58"/>
        <v>230000</v>
      </c>
      <c r="AR90" s="145">
        <f t="shared" si="59"/>
        <v>100</v>
      </c>
      <c r="AS90" s="144">
        <f t="shared" si="60"/>
        <v>230000</v>
      </c>
      <c r="AT90" s="145">
        <f t="shared" si="61"/>
        <v>100</v>
      </c>
      <c r="AU90" s="146" t="str">
        <f t="shared" si="62"/>
        <v/>
      </c>
      <c r="AV90" s="146" t="str">
        <f t="shared" si="63"/>
        <v/>
      </c>
      <c r="AW90" s="146" t="str">
        <f t="shared" si="64"/>
        <v/>
      </c>
      <c r="AX90" s="147" t="str">
        <f t="shared" si="65"/>
        <v/>
      </c>
      <c r="AY90" s="147" t="str">
        <f t="shared" si="66"/>
        <v/>
      </c>
      <c r="AZ90" s="147" t="str">
        <f t="shared" si="67"/>
        <v>New</v>
      </c>
      <c r="BA90" s="148">
        <f t="shared" si="68"/>
        <v>39204</v>
      </c>
      <c r="BB90" s="149">
        <f t="shared" si="69"/>
        <v>0.17045217391304349</v>
      </c>
      <c r="BC90" s="150">
        <f t="shared" si="70"/>
        <v>64.851938608695662</v>
      </c>
      <c r="BD90" s="151">
        <f t="shared" si="71"/>
        <v>0</v>
      </c>
      <c r="BE90" s="151">
        <f t="shared" si="72"/>
        <v>64.851938608695662</v>
      </c>
      <c r="BF90" s="151" t="str">
        <f t="shared" si="73"/>
        <v>yes</v>
      </c>
      <c r="BG90" s="152">
        <f t="shared" si="74"/>
        <v>0.17045217391304349</v>
      </c>
      <c r="BH90" s="152" t="str">
        <f t="shared" si="75"/>
        <v/>
      </c>
      <c r="BI90" s="151">
        <f t="shared" si="76"/>
        <v>0</v>
      </c>
      <c r="BJ90" s="153">
        <f t="shared" si="77"/>
        <v>0</v>
      </c>
      <c r="BK90" s="121" t="str">
        <f t="shared" si="78"/>
        <v>yes</v>
      </c>
      <c r="BL90" s="152" t="str">
        <f t="shared" si="79"/>
        <v/>
      </c>
      <c r="BM90" s="152" t="str">
        <f t="shared" si="80"/>
        <v/>
      </c>
      <c r="BN90" s="154" t="str">
        <f t="shared" si="81"/>
        <v/>
      </c>
      <c r="BO90" s="154" t="e">
        <f t="shared" si="82"/>
        <v>#VALUE!</v>
      </c>
      <c r="BP90" s="155">
        <f t="shared" si="83"/>
        <v>64.851938608695662</v>
      </c>
    </row>
    <row r="91" spans="3:68" s="121" customFormat="1" ht="18" customHeight="1" x14ac:dyDescent="0.15">
      <c r="C91" s="173"/>
      <c r="D91" s="156" t="s">
        <v>196</v>
      </c>
      <c r="E91" s="157" t="s">
        <v>146</v>
      </c>
      <c r="F91" s="158" t="s">
        <v>174</v>
      </c>
      <c r="G91" s="159">
        <f t="shared" si="42"/>
        <v>39204</v>
      </c>
      <c r="H91" s="160">
        <f t="shared" si="43"/>
        <v>40</v>
      </c>
      <c r="I91" s="161">
        <f t="shared" si="44"/>
        <v>3</v>
      </c>
      <c r="J91" s="157" t="s">
        <v>146</v>
      </c>
      <c r="K91" s="162">
        <f t="shared" si="45"/>
        <v>64.851938608695662</v>
      </c>
      <c r="L91" s="163">
        <f t="shared" si="46"/>
        <v>66.742253217391308</v>
      </c>
      <c r="M91" s="164">
        <f t="shared" si="47"/>
        <v>64.851938608695662</v>
      </c>
      <c r="N91" s="165">
        <f t="shared" si="48"/>
        <v>66.742253217391308</v>
      </c>
      <c r="O91" s="166">
        <f t="shared" si="49"/>
        <v>2.9148158856151518E-2</v>
      </c>
      <c r="P91" s="167">
        <f t="shared" si="50"/>
        <v>1.6542173913043481</v>
      </c>
      <c r="Q91" s="168">
        <f t="shared" si="51"/>
        <v>1.7024347826086956</v>
      </c>
      <c r="R91" s="169" t="str">
        <f t="shared" si="52"/>
        <v/>
      </c>
      <c r="S91" s="170">
        <f t="shared" si="53"/>
        <v>1.8903146086956468</v>
      </c>
      <c r="T91" s="171">
        <f t="shared" si="54"/>
        <v>2.9148158856151515E-2</v>
      </c>
      <c r="V91" s="176" t="s">
        <v>146</v>
      </c>
      <c r="W91" s="122" t="s">
        <v>4</v>
      </c>
      <c r="Y91" s="177"/>
      <c r="Z91" s="177">
        <v>380.47</v>
      </c>
      <c r="AA91" s="177">
        <v>391.56</v>
      </c>
      <c r="AB91" s="178"/>
      <c r="AC91" s="177"/>
      <c r="AD91" s="178"/>
      <c r="AE91" s="177"/>
      <c r="AF91" s="178"/>
      <c r="AG91" s="177"/>
      <c r="AH91" s="141">
        <f t="shared" si="55"/>
        <v>0</v>
      </c>
      <c r="AI91" s="141">
        <f t="shared" si="56"/>
        <v>380.47</v>
      </c>
      <c r="AJ91" s="141">
        <f t="shared" si="57"/>
        <v>391.56</v>
      </c>
      <c r="AK91" s="142"/>
      <c r="AL91" s="142">
        <v>230000</v>
      </c>
      <c r="AM91" s="142"/>
      <c r="AN91" s="142">
        <v>230000</v>
      </c>
      <c r="AO91" s="142"/>
      <c r="AP91" s="142">
        <v>230000</v>
      </c>
      <c r="AQ91" s="144">
        <f t="shared" si="58"/>
        <v>230000</v>
      </c>
      <c r="AR91" s="145">
        <f t="shared" si="59"/>
        <v>100</v>
      </c>
      <c r="AS91" s="144">
        <f t="shared" si="60"/>
        <v>230000</v>
      </c>
      <c r="AT91" s="145">
        <f t="shared" si="61"/>
        <v>100</v>
      </c>
      <c r="AU91" s="146">
        <f t="shared" si="62"/>
        <v>380.47</v>
      </c>
      <c r="AV91" s="146" t="str">
        <f t="shared" si="63"/>
        <v/>
      </c>
      <c r="AW91" s="146">
        <f t="shared" si="64"/>
        <v>380.47</v>
      </c>
      <c r="AX91" s="147">
        <f t="shared" si="65"/>
        <v>11.089999999999975</v>
      </c>
      <c r="AY91" s="147" t="str">
        <f t="shared" si="66"/>
        <v/>
      </c>
      <c r="AZ91" s="147">
        <f t="shared" si="67"/>
        <v>11.089999999999975</v>
      </c>
      <c r="BA91" s="148">
        <f t="shared" si="68"/>
        <v>39204</v>
      </c>
      <c r="BB91" s="149">
        <f t="shared" si="69"/>
        <v>0.17045217391304349</v>
      </c>
      <c r="BC91" s="150">
        <f t="shared" si="70"/>
        <v>66.742253217391308</v>
      </c>
      <c r="BD91" s="151">
        <f t="shared" si="71"/>
        <v>0</v>
      </c>
      <c r="BE91" s="151">
        <f t="shared" si="72"/>
        <v>66.742253217391308</v>
      </c>
      <c r="BF91" s="151" t="str">
        <f t="shared" si="73"/>
        <v>yes</v>
      </c>
      <c r="BG91" s="152">
        <f t="shared" si="74"/>
        <v>0.17045217391304349</v>
      </c>
      <c r="BH91" s="152">
        <f t="shared" si="75"/>
        <v>64.851938608695662</v>
      </c>
      <c r="BI91" s="151">
        <f t="shared" si="76"/>
        <v>0</v>
      </c>
      <c r="BJ91" s="153">
        <f t="shared" si="77"/>
        <v>64.851938608695662</v>
      </c>
      <c r="BK91" s="121" t="str">
        <f t="shared" si="78"/>
        <v>yes</v>
      </c>
      <c r="BL91" s="152">
        <f t="shared" si="79"/>
        <v>1.8903146086956468</v>
      </c>
      <c r="BM91" s="152" t="str">
        <f t="shared" si="80"/>
        <v/>
      </c>
      <c r="BN91" s="154">
        <f t="shared" si="81"/>
        <v>1.8903146086956468</v>
      </c>
      <c r="BO91" s="154">
        <f t="shared" si="82"/>
        <v>0</v>
      </c>
      <c r="BP91" s="155">
        <f t="shared" si="83"/>
        <v>66.742253217391308</v>
      </c>
    </row>
    <row r="92" spans="3:68" s="121" customFormat="1" ht="18" customHeight="1" x14ac:dyDescent="0.15">
      <c r="C92" s="173"/>
      <c r="D92" s="156" t="s">
        <v>196</v>
      </c>
      <c r="E92" s="157" t="s">
        <v>146</v>
      </c>
      <c r="F92" s="158" t="s">
        <v>198</v>
      </c>
      <c r="G92" s="159">
        <f t="shared" si="42"/>
        <v>39204</v>
      </c>
      <c r="H92" s="160">
        <f t="shared" si="43"/>
        <v>40</v>
      </c>
      <c r="I92" s="161">
        <f t="shared" si="44"/>
        <v>3</v>
      </c>
      <c r="J92" s="157" t="s">
        <v>146</v>
      </c>
      <c r="K92" s="162">
        <f t="shared" si="45"/>
        <v>0</v>
      </c>
      <c r="L92" s="163">
        <f t="shared" si="46"/>
        <v>70.193909739130433</v>
      </c>
      <c r="M92" s="164" t="str">
        <f t="shared" si="47"/>
        <v/>
      </c>
      <c r="N92" s="165">
        <f t="shared" si="48"/>
        <v>70.193909739130433</v>
      </c>
      <c r="O92" s="166" t="str">
        <f t="shared" si="49"/>
        <v>New</v>
      </c>
      <c r="P92" s="167">
        <f t="shared" si="50"/>
        <v>0</v>
      </c>
      <c r="Q92" s="168">
        <f t="shared" si="51"/>
        <v>1.7904782608695651</v>
      </c>
      <c r="R92" s="169" t="str">
        <f t="shared" si="52"/>
        <v>New</v>
      </c>
      <c r="S92" s="170" t="str">
        <f t="shared" si="53"/>
        <v>New</v>
      </c>
      <c r="T92" s="171" t="str">
        <f t="shared" si="54"/>
        <v/>
      </c>
      <c r="V92" s="176" t="s">
        <v>146</v>
      </c>
      <c r="W92" s="122" t="s">
        <v>4</v>
      </c>
      <c r="Y92" s="177"/>
      <c r="Z92" s="177"/>
      <c r="AA92" s="177">
        <v>411.81</v>
      </c>
      <c r="AB92" s="178"/>
      <c r="AC92" s="177"/>
      <c r="AD92" s="178"/>
      <c r="AE92" s="177"/>
      <c r="AF92" s="178"/>
      <c r="AG92" s="177"/>
      <c r="AH92" s="141">
        <f t="shared" si="55"/>
        <v>0</v>
      </c>
      <c r="AI92" s="141">
        <f t="shared" si="56"/>
        <v>0</v>
      </c>
      <c r="AJ92" s="141">
        <f t="shared" si="57"/>
        <v>411.81</v>
      </c>
      <c r="AK92" s="142"/>
      <c r="AL92" s="142">
        <v>230000</v>
      </c>
      <c r="AM92" s="142"/>
      <c r="AN92" s="142">
        <v>230000</v>
      </c>
      <c r="AO92" s="142"/>
      <c r="AP92" s="142">
        <v>230000</v>
      </c>
      <c r="AQ92" s="144">
        <f t="shared" si="58"/>
        <v>230000</v>
      </c>
      <c r="AR92" s="145">
        <f t="shared" si="59"/>
        <v>100</v>
      </c>
      <c r="AS92" s="144">
        <f t="shared" si="60"/>
        <v>230000</v>
      </c>
      <c r="AT92" s="145">
        <f t="shared" si="61"/>
        <v>100</v>
      </c>
      <c r="AU92" s="146" t="str">
        <f t="shared" si="62"/>
        <v/>
      </c>
      <c r="AV92" s="146" t="str">
        <f t="shared" si="63"/>
        <v/>
      </c>
      <c r="AW92" s="146" t="str">
        <f t="shared" si="64"/>
        <v/>
      </c>
      <c r="AX92" s="147" t="str">
        <f t="shared" si="65"/>
        <v/>
      </c>
      <c r="AY92" s="147" t="str">
        <f t="shared" si="66"/>
        <v/>
      </c>
      <c r="AZ92" s="147" t="str">
        <f t="shared" si="67"/>
        <v>New</v>
      </c>
      <c r="BA92" s="148">
        <f t="shared" si="68"/>
        <v>39204</v>
      </c>
      <c r="BB92" s="149">
        <f t="shared" si="69"/>
        <v>0.17045217391304349</v>
      </c>
      <c r="BC92" s="150">
        <f t="shared" si="70"/>
        <v>70.193909739130433</v>
      </c>
      <c r="BD92" s="151">
        <f t="shared" si="71"/>
        <v>0</v>
      </c>
      <c r="BE92" s="151">
        <f t="shared" si="72"/>
        <v>70.193909739130433</v>
      </c>
      <c r="BF92" s="151" t="str">
        <f t="shared" si="73"/>
        <v>yes</v>
      </c>
      <c r="BG92" s="152">
        <f t="shared" si="74"/>
        <v>0.17045217391304349</v>
      </c>
      <c r="BH92" s="152" t="str">
        <f t="shared" si="75"/>
        <v/>
      </c>
      <c r="BI92" s="151">
        <f t="shared" si="76"/>
        <v>0</v>
      </c>
      <c r="BJ92" s="153">
        <f t="shared" si="77"/>
        <v>0</v>
      </c>
      <c r="BK92" s="121" t="str">
        <f t="shared" si="78"/>
        <v>yes</v>
      </c>
      <c r="BL92" s="152" t="str">
        <f t="shared" si="79"/>
        <v/>
      </c>
      <c r="BM92" s="152" t="str">
        <f t="shared" si="80"/>
        <v/>
      </c>
      <c r="BN92" s="154" t="str">
        <f t="shared" si="81"/>
        <v/>
      </c>
      <c r="BO92" s="154" t="e">
        <f t="shared" si="82"/>
        <v>#VALUE!</v>
      </c>
      <c r="BP92" s="155">
        <f t="shared" si="83"/>
        <v>70.193909739130433</v>
      </c>
    </row>
    <row r="93" spans="3:68" s="121" customFormat="1" ht="18" customHeight="1" x14ac:dyDescent="0.15">
      <c r="C93" s="173"/>
      <c r="D93" s="156" t="s">
        <v>196</v>
      </c>
      <c r="E93" s="157" t="s">
        <v>146</v>
      </c>
      <c r="F93" s="158" t="s">
        <v>199</v>
      </c>
      <c r="G93" s="159">
        <f t="shared" si="42"/>
        <v>39204</v>
      </c>
      <c r="H93" s="160">
        <f t="shared" si="43"/>
        <v>40</v>
      </c>
      <c r="I93" s="161">
        <f t="shared" si="44"/>
        <v>3</v>
      </c>
      <c r="J93" s="157" t="s">
        <v>146</v>
      </c>
      <c r="K93" s="162">
        <f t="shared" si="45"/>
        <v>0</v>
      </c>
      <c r="L93" s="163">
        <f t="shared" si="46"/>
        <v>70.193909739130433</v>
      </c>
      <c r="M93" s="164" t="str">
        <f t="shared" si="47"/>
        <v/>
      </c>
      <c r="N93" s="165">
        <f t="shared" si="48"/>
        <v>70.193909739130433</v>
      </c>
      <c r="O93" s="166" t="str">
        <f t="shared" si="49"/>
        <v>New</v>
      </c>
      <c r="P93" s="167">
        <f t="shared" si="50"/>
        <v>0</v>
      </c>
      <c r="Q93" s="168">
        <f t="shared" si="51"/>
        <v>1.7904782608695651</v>
      </c>
      <c r="R93" s="169" t="str">
        <f t="shared" si="52"/>
        <v>New</v>
      </c>
      <c r="S93" s="170" t="str">
        <f t="shared" si="53"/>
        <v>New</v>
      </c>
      <c r="T93" s="171" t="str">
        <f t="shared" si="54"/>
        <v/>
      </c>
      <c r="V93" s="176" t="s">
        <v>146</v>
      </c>
      <c r="W93" s="122" t="s">
        <v>4</v>
      </c>
      <c r="Y93" s="177"/>
      <c r="Z93" s="177"/>
      <c r="AA93" s="177">
        <v>411.81</v>
      </c>
      <c r="AB93" s="178"/>
      <c r="AC93" s="177"/>
      <c r="AD93" s="178"/>
      <c r="AE93" s="177"/>
      <c r="AF93" s="178"/>
      <c r="AG93" s="177"/>
      <c r="AH93" s="141">
        <f t="shared" si="55"/>
        <v>0</v>
      </c>
      <c r="AI93" s="141">
        <f t="shared" si="56"/>
        <v>0</v>
      </c>
      <c r="AJ93" s="141">
        <f t="shared" si="57"/>
        <v>411.81</v>
      </c>
      <c r="AK93" s="142"/>
      <c r="AL93" s="142">
        <v>230000</v>
      </c>
      <c r="AM93" s="142"/>
      <c r="AN93" s="142">
        <v>230000</v>
      </c>
      <c r="AO93" s="142"/>
      <c r="AP93" s="142">
        <v>230000</v>
      </c>
      <c r="AQ93" s="144">
        <f t="shared" si="58"/>
        <v>230000</v>
      </c>
      <c r="AR93" s="145">
        <f t="shared" si="59"/>
        <v>100</v>
      </c>
      <c r="AS93" s="144">
        <f t="shared" si="60"/>
        <v>230000</v>
      </c>
      <c r="AT93" s="145">
        <f t="shared" si="61"/>
        <v>100</v>
      </c>
      <c r="AU93" s="146" t="str">
        <f t="shared" si="62"/>
        <v/>
      </c>
      <c r="AV93" s="146" t="str">
        <f t="shared" si="63"/>
        <v/>
      </c>
      <c r="AW93" s="146" t="str">
        <f t="shared" si="64"/>
        <v/>
      </c>
      <c r="AX93" s="147" t="str">
        <f t="shared" si="65"/>
        <v/>
      </c>
      <c r="AY93" s="147" t="str">
        <f t="shared" si="66"/>
        <v/>
      </c>
      <c r="AZ93" s="147" t="str">
        <f t="shared" si="67"/>
        <v>New</v>
      </c>
      <c r="BA93" s="148">
        <f t="shared" si="68"/>
        <v>39204</v>
      </c>
      <c r="BB93" s="149">
        <f t="shared" si="69"/>
        <v>0.17045217391304349</v>
      </c>
      <c r="BC93" s="150">
        <f t="shared" si="70"/>
        <v>70.193909739130433</v>
      </c>
      <c r="BD93" s="151">
        <f t="shared" si="71"/>
        <v>0</v>
      </c>
      <c r="BE93" s="151">
        <f t="shared" si="72"/>
        <v>70.193909739130433</v>
      </c>
      <c r="BF93" s="151" t="str">
        <f t="shared" si="73"/>
        <v>yes</v>
      </c>
      <c r="BG93" s="152">
        <f t="shared" si="74"/>
        <v>0.17045217391304349</v>
      </c>
      <c r="BH93" s="152" t="str">
        <f t="shared" si="75"/>
        <v/>
      </c>
      <c r="BI93" s="151">
        <f t="shared" si="76"/>
        <v>0</v>
      </c>
      <c r="BJ93" s="153">
        <f t="shared" si="77"/>
        <v>0</v>
      </c>
      <c r="BK93" s="121" t="str">
        <f t="shared" si="78"/>
        <v>yes</v>
      </c>
      <c r="BL93" s="152" t="str">
        <f t="shared" si="79"/>
        <v/>
      </c>
      <c r="BM93" s="152" t="str">
        <f t="shared" si="80"/>
        <v/>
      </c>
      <c r="BN93" s="154" t="str">
        <f t="shared" si="81"/>
        <v/>
      </c>
      <c r="BO93" s="154" t="e">
        <f t="shared" si="82"/>
        <v>#VALUE!</v>
      </c>
      <c r="BP93" s="155">
        <f t="shared" si="83"/>
        <v>70.193909739130433</v>
      </c>
    </row>
    <row r="94" spans="3:68" s="121" customFormat="1" ht="18" customHeight="1" x14ac:dyDescent="0.15">
      <c r="C94" s="173"/>
      <c r="D94" s="156" t="s">
        <v>196</v>
      </c>
      <c r="E94" s="157" t="s">
        <v>146</v>
      </c>
      <c r="F94" s="158" t="s">
        <v>200</v>
      </c>
      <c r="G94" s="159">
        <f t="shared" si="42"/>
        <v>39204</v>
      </c>
      <c r="H94" s="160">
        <f t="shared" si="43"/>
        <v>40</v>
      </c>
      <c r="I94" s="161">
        <f t="shared" si="44"/>
        <v>3</v>
      </c>
      <c r="J94" s="157" t="s">
        <v>146</v>
      </c>
      <c r="K94" s="162">
        <f t="shared" si="45"/>
        <v>0</v>
      </c>
      <c r="L94" s="163">
        <f t="shared" si="46"/>
        <v>64.851938608695662</v>
      </c>
      <c r="M94" s="164" t="str">
        <f t="shared" si="47"/>
        <v/>
      </c>
      <c r="N94" s="165">
        <f t="shared" si="48"/>
        <v>64.851938608695662</v>
      </c>
      <c r="O94" s="166" t="str">
        <f t="shared" si="49"/>
        <v>New</v>
      </c>
      <c r="P94" s="167">
        <f t="shared" si="50"/>
        <v>0</v>
      </c>
      <c r="Q94" s="168">
        <f t="shared" si="51"/>
        <v>1.6542173913043481</v>
      </c>
      <c r="R94" s="169" t="str">
        <f t="shared" si="52"/>
        <v>New</v>
      </c>
      <c r="S94" s="170" t="str">
        <f t="shared" si="53"/>
        <v>New</v>
      </c>
      <c r="T94" s="171" t="str">
        <f t="shared" si="54"/>
        <v/>
      </c>
      <c r="V94" s="176" t="s">
        <v>146</v>
      </c>
      <c r="W94" s="122" t="s">
        <v>4</v>
      </c>
      <c r="Y94" s="177"/>
      <c r="Z94" s="177"/>
      <c r="AA94" s="177">
        <v>380.47</v>
      </c>
      <c r="AB94" s="178"/>
      <c r="AC94" s="177"/>
      <c r="AD94" s="178"/>
      <c r="AE94" s="177"/>
      <c r="AF94" s="178"/>
      <c r="AG94" s="177"/>
      <c r="AH94" s="141">
        <f t="shared" si="55"/>
        <v>0</v>
      </c>
      <c r="AI94" s="141">
        <f t="shared" si="56"/>
        <v>0</v>
      </c>
      <c r="AJ94" s="141">
        <f t="shared" si="57"/>
        <v>380.47</v>
      </c>
      <c r="AK94" s="142"/>
      <c r="AL94" s="142">
        <v>230000</v>
      </c>
      <c r="AM94" s="142"/>
      <c r="AN94" s="142">
        <v>230000</v>
      </c>
      <c r="AO94" s="142"/>
      <c r="AP94" s="142">
        <v>230000</v>
      </c>
      <c r="AQ94" s="144">
        <f t="shared" si="58"/>
        <v>230000</v>
      </c>
      <c r="AR94" s="145">
        <f t="shared" si="59"/>
        <v>100</v>
      </c>
      <c r="AS94" s="144">
        <f t="shared" si="60"/>
        <v>230000</v>
      </c>
      <c r="AT94" s="145">
        <f t="shared" si="61"/>
        <v>100</v>
      </c>
      <c r="AU94" s="146" t="str">
        <f t="shared" si="62"/>
        <v/>
      </c>
      <c r="AV94" s="146" t="str">
        <f t="shared" si="63"/>
        <v/>
      </c>
      <c r="AW94" s="146" t="str">
        <f t="shared" si="64"/>
        <v/>
      </c>
      <c r="AX94" s="147" t="str">
        <f t="shared" si="65"/>
        <v/>
      </c>
      <c r="AY94" s="147" t="str">
        <f t="shared" si="66"/>
        <v/>
      </c>
      <c r="AZ94" s="147" t="str">
        <f t="shared" si="67"/>
        <v>New</v>
      </c>
      <c r="BA94" s="148">
        <f t="shared" si="68"/>
        <v>39204</v>
      </c>
      <c r="BB94" s="149">
        <f t="shared" si="69"/>
        <v>0.17045217391304349</v>
      </c>
      <c r="BC94" s="150">
        <f t="shared" si="70"/>
        <v>64.851938608695662</v>
      </c>
      <c r="BD94" s="151">
        <f t="shared" si="71"/>
        <v>0</v>
      </c>
      <c r="BE94" s="151">
        <f t="shared" si="72"/>
        <v>64.851938608695662</v>
      </c>
      <c r="BF94" s="151" t="str">
        <f t="shared" si="73"/>
        <v>yes</v>
      </c>
      <c r="BG94" s="152">
        <f t="shared" si="74"/>
        <v>0.17045217391304349</v>
      </c>
      <c r="BH94" s="152" t="str">
        <f t="shared" si="75"/>
        <v/>
      </c>
      <c r="BI94" s="151">
        <f t="shared" si="76"/>
        <v>0</v>
      </c>
      <c r="BJ94" s="153">
        <f t="shared" si="77"/>
        <v>0</v>
      </c>
      <c r="BK94" s="121" t="str">
        <f t="shared" si="78"/>
        <v>yes</v>
      </c>
      <c r="BL94" s="152" t="str">
        <f t="shared" si="79"/>
        <v/>
      </c>
      <c r="BM94" s="152" t="str">
        <f t="shared" si="80"/>
        <v/>
      </c>
      <c r="BN94" s="154" t="str">
        <f t="shared" si="81"/>
        <v/>
      </c>
      <c r="BO94" s="154" t="e">
        <f t="shared" si="82"/>
        <v>#VALUE!</v>
      </c>
      <c r="BP94" s="155">
        <f t="shared" si="83"/>
        <v>64.851938608695662</v>
      </c>
    </row>
    <row r="95" spans="3:68" s="121" customFormat="1" ht="18" customHeight="1" x14ac:dyDescent="0.15">
      <c r="C95" s="173"/>
      <c r="D95" s="156" t="s">
        <v>196</v>
      </c>
      <c r="E95" s="157" t="s">
        <v>146</v>
      </c>
      <c r="F95" s="158" t="s">
        <v>201</v>
      </c>
      <c r="G95" s="159">
        <f t="shared" si="42"/>
        <v>39204</v>
      </c>
      <c r="H95" s="160">
        <f t="shared" si="43"/>
        <v>40</v>
      </c>
      <c r="I95" s="161">
        <f t="shared" si="44"/>
        <v>3</v>
      </c>
      <c r="J95" s="157" t="s">
        <v>146</v>
      </c>
      <c r="K95" s="162">
        <f t="shared" si="45"/>
        <v>0</v>
      </c>
      <c r="L95" s="163">
        <f t="shared" si="46"/>
        <v>64.851938608695662</v>
      </c>
      <c r="M95" s="164" t="str">
        <f t="shared" si="47"/>
        <v/>
      </c>
      <c r="N95" s="165">
        <f t="shared" si="48"/>
        <v>64.851938608695662</v>
      </c>
      <c r="O95" s="166" t="str">
        <f t="shared" si="49"/>
        <v>New</v>
      </c>
      <c r="P95" s="167">
        <f t="shared" si="50"/>
        <v>0</v>
      </c>
      <c r="Q95" s="168">
        <f t="shared" si="51"/>
        <v>1.6542173913043481</v>
      </c>
      <c r="R95" s="169" t="str">
        <f t="shared" si="52"/>
        <v>New</v>
      </c>
      <c r="S95" s="170" t="str">
        <f t="shared" si="53"/>
        <v>New</v>
      </c>
      <c r="T95" s="171" t="str">
        <f t="shared" si="54"/>
        <v/>
      </c>
      <c r="V95" s="176" t="s">
        <v>146</v>
      </c>
      <c r="W95" s="122" t="s">
        <v>4</v>
      </c>
      <c r="Y95" s="177"/>
      <c r="Z95" s="177"/>
      <c r="AA95" s="177">
        <v>380.47</v>
      </c>
      <c r="AB95" s="178"/>
      <c r="AC95" s="177"/>
      <c r="AD95" s="178"/>
      <c r="AE95" s="177"/>
      <c r="AF95" s="178"/>
      <c r="AG95" s="177"/>
      <c r="AH95" s="141">
        <f t="shared" si="55"/>
        <v>0</v>
      </c>
      <c r="AI95" s="141">
        <f t="shared" si="56"/>
        <v>0</v>
      </c>
      <c r="AJ95" s="141">
        <f t="shared" si="57"/>
        <v>380.47</v>
      </c>
      <c r="AK95" s="142"/>
      <c r="AL95" s="142">
        <v>230000</v>
      </c>
      <c r="AM95" s="142"/>
      <c r="AN95" s="142">
        <v>230000</v>
      </c>
      <c r="AO95" s="142"/>
      <c r="AP95" s="142">
        <v>230000</v>
      </c>
      <c r="AQ95" s="144">
        <f t="shared" si="58"/>
        <v>230000</v>
      </c>
      <c r="AR95" s="145">
        <f t="shared" si="59"/>
        <v>100</v>
      </c>
      <c r="AS95" s="144">
        <f t="shared" si="60"/>
        <v>230000</v>
      </c>
      <c r="AT95" s="145">
        <f t="shared" si="61"/>
        <v>100</v>
      </c>
      <c r="AU95" s="146" t="str">
        <f t="shared" si="62"/>
        <v/>
      </c>
      <c r="AV95" s="146" t="str">
        <f t="shared" si="63"/>
        <v/>
      </c>
      <c r="AW95" s="146" t="str">
        <f t="shared" si="64"/>
        <v/>
      </c>
      <c r="AX95" s="147" t="str">
        <f t="shared" si="65"/>
        <v/>
      </c>
      <c r="AY95" s="147" t="str">
        <f t="shared" si="66"/>
        <v/>
      </c>
      <c r="AZ95" s="147" t="str">
        <f t="shared" si="67"/>
        <v>New</v>
      </c>
      <c r="BA95" s="148">
        <f t="shared" si="68"/>
        <v>39204</v>
      </c>
      <c r="BB95" s="149">
        <f t="shared" si="69"/>
        <v>0.17045217391304349</v>
      </c>
      <c r="BC95" s="150">
        <f t="shared" si="70"/>
        <v>64.851938608695662</v>
      </c>
      <c r="BD95" s="151">
        <f t="shared" si="71"/>
        <v>0</v>
      </c>
      <c r="BE95" s="151">
        <f t="shared" si="72"/>
        <v>64.851938608695662</v>
      </c>
      <c r="BF95" s="151" t="str">
        <f t="shared" si="73"/>
        <v>yes</v>
      </c>
      <c r="BG95" s="152">
        <f t="shared" si="74"/>
        <v>0.17045217391304349</v>
      </c>
      <c r="BH95" s="152" t="str">
        <f t="shared" si="75"/>
        <v/>
      </c>
      <c r="BI95" s="151">
        <f t="shared" si="76"/>
        <v>0</v>
      </c>
      <c r="BJ95" s="153">
        <f t="shared" si="77"/>
        <v>0</v>
      </c>
      <c r="BK95" s="121" t="str">
        <f t="shared" si="78"/>
        <v>yes</v>
      </c>
      <c r="BL95" s="152" t="str">
        <f t="shared" si="79"/>
        <v/>
      </c>
      <c r="BM95" s="152" t="str">
        <f t="shared" si="80"/>
        <v/>
      </c>
      <c r="BN95" s="154" t="str">
        <f t="shared" si="81"/>
        <v/>
      </c>
      <c r="BO95" s="154" t="e">
        <f t="shared" si="82"/>
        <v>#VALUE!</v>
      </c>
      <c r="BP95" s="155">
        <f t="shared" si="83"/>
        <v>64.851938608695662</v>
      </c>
    </row>
    <row r="96" spans="3:68" s="121" customFormat="1" ht="18" customHeight="1" x14ac:dyDescent="0.15">
      <c r="C96" s="173"/>
      <c r="D96" s="156" t="s">
        <v>196</v>
      </c>
      <c r="E96" s="157" t="s">
        <v>146</v>
      </c>
      <c r="F96" s="158" t="s">
        <v>202</v>
      </c>
      <c r="G96" s="159">
        <f t="shared" si="42"/>
        <v>39204</v>
      </c>
      <c r="H96" s="160">
        <f t="shared" si="43"/>
        <v>40</v>
      </c>
      <c r="I96" s="161">
        <f t="shared" si="44"/>
        <v>3</v>
      </c>
      <c r="J96" s="157" t="s">
        <v>146</v>
      </c>
      <c r="K96" s="162">
        <f t="shared" si="45"/>
        <v>0</v>
      </c>
      <c r="L96" s="163">
        <f t="shared" si="46"/>
        <v>50.868042260869565</v>
      </c>
      <c r="M96" s="164" t="str">
        <f t="shared" si="47"/>
        <v/>
      </c>
      <c r="N96" s="165">
        <f t="shared" si="48"/>
        <v>50.868042260869565</v>
      </c>
      <c r="O96" s="166" t="str">
        <f t="shared" si="49"/>
        <v>New</v>
      </c>
      <c r="P96" s="167">
        <f t="shared" si="50"/>
        <v>0</v>
      </c>
      <c r="Q96" s="168">
        <f t="shared" si="51"/>
        <v>1.2975217391304348</v>
      </c>
      <c r="R96" s="169" t="str">
        <f t="shared" si="52"/>
        <v>New</v>
      </c>
      <c r="S96" s="170" t="str">
        <f t="shared" si="53"/>
        <v>New</v>
      </c>
      <c r="T96" s="171" t="str">
        <f t="shared" si="54"/>
        <v/>
      </c>
      <c r="V96" s="176" t="s">
        <v>146</v>
      </c>
      <c r="W96" s="122" t="s">
        <v>4</v>
      </c>
      <c r="Y96" s="177"/>
      <c r="Z96" s="177"/>
      <c r="AA96" s="177">
        <v>298.43</v>
      </c>
      <c r="AB96" s="178"/>
      <c r="AC96" s="177"/>
      <c r="AD96" s="178"/>
      <c r="AE96" s="177"/>
      <c r="AF96" s="178"/>
      <c r="AG96" s="177"/>
      <c r="AH96" s="141">
        <f t="shared" si="55"/>
        <v>0</v>
      </c>
      <c r="AI96" s="141">
        <f t="shared" si="56"/>
        <v>0</v>
      </c>
      <c r="AJ96" s="141">
        <f t="shared" si="57"/>
        <v>298.43</v>
      </c>
      <c r="AK96" s="142"/>
      <c r="AL96" s="142">
        <v>230000</v>
      </c>
      <c r="AM96" s="142"/>
      <c r="AN96" s="142">
        <v>230000</v>
      </c>
      <c r="AO96" s="142"/>
      <c r="AP96" s="142">
        <v>230000</v>
      </c>
      <c r="AQ96" s="144">
        <f t="shared" si="58"/>
        <v>230000</v>
      </c>
      <c r="AR96" s="145">
        <f t="shared" si="59"/>
        <v>100</v>
      </c>
      <c r="AS96" s="144">
        <f t="shared" si="60"/>
        <v>230000</v>
      </c>
      <c r="AT96" s="145">
        <f t="shared" si="61"/>
        <v>100</v>
      </c>
      <c r="AU96" s="146" t="str">
        <f t="shared" si="62"/>
        <v/>
      </c>
      <c r="AV96" s="146" t="str">
        <f t="shared" si="63"/>
        <v/>
      </c>
      <c r="AW96" s="146" t="str">
        <f t="shared" si="64"/>
        <v/>
      </c>
      <c r="AX96" s="147" t="str">
        <f t="shared" si="65"/>
        <v/>
      </c>
      <c r="AY96" s="147" t="str">
        <f t="shared" si="66"/>
        <v/>
      </c>
      <c r="AZ96" s="147" t="str">
        <f t="shared" si="67"/>
        <v>New</v>
      </c>
      <c r="BA96" s="148">
        <f t="shared" si="68"/>
        <v>39204</v>
      </c>
      <c r="BB96" s="149">
        <f t="shared" si="69"/>
        <v>0.17045217391304349</v>
      </c>
      <c r="BC96" s="150">
        <f t="shared" si="70"/>
        <v>50.868042260869565</v>
      </c>
      <c r="BD96" s="151">
        <f t="shared" si="71"/>
        <v>0</v>
      </c>
      <c r="BE96" s="151">
        <f t="shared" si="72"/>
        <v>50.868042260869565</v>
      </c>
      <c r="BF96" s="151" t="str">
        <f t="shared" si="73"/>
        <v>yes</v>
      </c>
      <c r="BG96" s="152">
        <f t="shared" si="74"/>
        <v>0.17045217391304349</v>
      </c>
      <c r="BH96" s="152" t="str">
        <f t="shared" si="75"/>
        <v/>
      </c>
      <c r="BI96" s="151">
        <f t="shared" si="76"/>
        <v>0</v>
      </c>
      <c r="BJ96" s="153">
        <f t="shared" si="77"/>
        <v>0</v>
      </c>
      <c r="BK96" s="121" t="str">
        <f t="shared" si="78"/>
        <v>yes</v>
      </c>
      <c r="BL96" s="152" t="str">
        <f t="shared" si="79"/>
        <v/>
      </c>
      <c r="BM96" s="152" t="str">
        <f t="shared" si="80"/>
        <v/>
      </c>
      <c r="BN96" s="154" t="str">
        <f t="shared" si="81"/>
        <v/>
      </c>
      <c r="BO96" s="154" t="e">
        <f t="shared" si="82"/>
        <v>#VALUE!</v>
      </c>
      <c r="BP96" s="155">
        <f t="shared" si="83"/>
        <v>50.868042260869565</v>
      </c>
    </row>
    <row r="97" spans="3:68" s="121" customFormat="1" ht="18" customHeight="1" x14ac:dyDescent="0.15">
      <c r="C97" s="173"/>
      <c r="D97" s="156" t="s">
        <v>196</v>
      </c>
      <c r="E97" s="157" t="s">
        <v>146</v>
      </c>
      <c r="F97" s="158" t="s">
        <v>203</v>
      </c>
      <c r="G97" s="159">
        <f t="shared" si="42"/>
        <v>39204</v>
      </c>
      <c r="H97" s="160">
        <f t="shared" si="43"/>
        <v>40</v>
      </c>
      <c r="I97" s="161">
        <f t="shared" si="44"/>
        <v>3</v>
      </c>
      <c r="J97" s="157" t="s">
        <v>146</v>
      </c>
      <c r="K97" s="162">
        <f t="shared" si="45"/>
        <v>0</v>
      </c>
      <c r="L97" s="163">
        <f t="shared" si="46"/>
        <v>66.742253217391308</v>
      </c>
      <c r="M97" s="164" t="str">
        <f t="shared" si="47"/>
        <v/>
      </c>
      <c r="N97" s="165">
        <f t="shared" si="48"/>
        <v>66.742253217391308</v>
      </c>
      <c r="O97" s="166" t="str">
        <f t="shared" si="49"/>
        <v>New</v>
      </c>
      <c r="P97" s="167">
        <f t="shared" si="50"/>
        <v>0</v>
      </c>
      <c r="Q97" s="168">
        <f t="shared" si="51"/>
        <v>1.7024347826086956</v>
      </c>
      <c r="R97" s="169" t="str">
        <f t="shared" si="52"/>
        <v>New</v>
      </c>
      <c r="S97" s="170" t="str">
        <f t="shared" si="53"/>
        <v>New</v>
      </c>
      <c r="T97" s="171" t="str">
        <f t="shared" si="54"/>
        <v/>
      </c>
      <c r="V97" s="176" t="s">
        <v>146</v>
      </c>
      <c r="W97" s="122" t="s">
        <v>4</v>
      </c>
      <c r="Y97" s="177"/>
      <c r="Z97" s="177"/>
      <c r="AA97" s="177">
        <v>391.56</v>
      </c>
      <c r="AB97" s="178"/>
      <c r="AC97" s="177"/>
      <c r="AD97" s="178"/>
      <c r="AE97" s="177"/>
      <c r="AF97" s="178"/>
      <c r="AG97" s="177"/>
      <c r="AH97" s="141">
        <f t="shared" si="55"/>
        <v>0</v>
      </c>
      <c r="AI97" s="141">
        <f t="shared" si="56"/>
        <v>0</v>
      </c>
      <c r="AJ97" s="141">
        <f t="shared" si="57"/>
        <v>391.56</v>
      </c>
      <c r="AK97" s="142"/>
      <c r="AL97" s="142">
        <v>230000</v>
      </c>
      <c r="AM97" s="142"/>
      <c r="AN97" s="142">
        <v>230000</v>
      </c>
      <c r="AO97" s="142"/>
      <c r="AP97" s="142">
        <v>230000</v>
      </c>
      <c r="AQ97" s="144">
        <f t="shared" si="58"/>
        <v>230000</v>
      </c>
      <c r="AR97" s="145">
        <f t="shared" si="59"/>
        <v>100</v>
      </c>
      <c r="AS97" s="144">
        <f t="shared" si="60"/>
        <v>230000</v>
      </c>
      <c r="AT97" s="145">
        <f t="shared" si="61"/>
        <v>100</v>
      </c>
      <c r="AU97" s="146" t="str">
        <f t="shared" si="62"/>
        <v/>
      </c>
      <c r="AV97" s="146" t="str">
        <f t="shared" si="63"/>
        <v/>
      </c>
      <c r="AW97" s="146" t="str">
        <f t="shared" si="64"/>
        <v/>
      </c>
      <c r="AX97" s="147" t="str">
        <f t="shared" si="65"/>
        <v/>
      </c>
      <c r="AY97" s="147" t="str">
        <f t="shared" si="66"/>
        <v/>
      </c>
      <c r="AZ97" s="147" t="str">
        <f t="shared" si="67"/>
        <v>New</v>
      </c>
      <c r="BA97" s="148">
        <f t="shared" si="68"/>
        <v>39204</v>
      </c>
      <c r="BB97" s="149">
        <f t="shared" si="69"/>
        <v>0.17045217391304349</v>
      </c>
      <c r="BC97" s="150">
        <f t="shared" si="70"/>
        <v>66.742253217391308</v>
      </c>
      <c r="BD97" s="151">
        <f t="shared" si="71"/>
        <v>0</v>
      </c>
      <c r="BE97" s="151">
        <f t="shared" si="72"/>
        <v>66.742253217391308</v>
      </c>
      <c r="BF97" s="151" t="str">
        <f t="shared" si="73"/>
        <v>yes</v>
      </c>
      <c r="BG97" s="152">
        <f t="shared" si="74"/>
        <v>0.17045217391304349</v>
      </c>
      <c r="BH97" s="152" t="str">
        <f t="shared" si="75"/>
        <v/>
      </c>
      <c r="BI97" s="151">
        <f t="shared" si="76"/>
        <v>0</v>
      </c>
      <c r="BJ97" s="153">
        <f t="shared" si="77"/>
        <v>0</v>
      </c>
      <c r="BK97" s="121" t="str">
        <f t="shared" si="78"/>
        <v>yes</v>
      </c>
      <c r="BL97" s="152" t="str">
        <f t="shared" si="79"/>
        <v/>
      </c>
      <c r="BM97" s="152" t="str">
        <f t="shared" si="80"/>
        <v/>
      </c>
      <c r="BN97" s="154" t="str">
        <f t="shared" si="81"/>
        <v/>
      </c>
      <c r="BO97" s="154" t="e">
        <f t="shared" si="82"/>
        <v>#VALUE!</v>
      </c>
      <c r="BP97" s="155">
        <f t="shared" si="83"/>
        <v>66.742253217391308</v>
      </c>
    </row>
    <row r="98" spans="3:68" s="121" customFormat="1" ht="18" customHeight="1" x14ac:dyDescent="0.15">
      <c r="C98" s="122"/>
      <c r="D98" s="156" t="s">
        <v>41</v>
      </c>
      <c r="E98" s="157" t="s">
        <v>67</v>
      </c>
      <c r="F98" s="158" t="s">
        <v>75</v>
      </c>
      <c r="G98" s="159">
        <f t="shared" ref="G98:G129" si="84">IF($K$8&gt;0,$K$8,$L$8)</f>
        <v>39204</v>
      </c>
      <c r="H98" s="160">
        <f t="shared" ref="H98:H129" si="85">$K$12</f>
        <v>40</v>
      </c>
      <c r="I98" s="161">
        <f t="shared" ref="I98:I129" si="86">$L$12</f>
        <v>3</v>
      </c>
      <c r="J98" s="157" t="s">
        <v>67</v>
      </c>
      <c r="K98" s="162">
        <f t="shared" ref="K98:K129" si="87">BJ98</f>
        <v>44.55</v>
      </c>
      <c r="L98" s="163">
        <f t="shared" ref="L98:L129" si="88">BE98</f>
        <v>44.55</v>
      </c>
      <c r="M98" s="164">
        <f t="shared" ref="M98:M129" si="89">BH98</f>
        <v>44.55</v>
      </c>
      <c r="N98" s="165">
        <f t="shared" ref="N98:N129" si="90">BC98</f>
        <v>44.55</v>
      </c>
      <c r="O98" s="166">
        <f t="shared" ref="O98:O129" si="91">IF(S98="New","New",(N98/M98)-1)</f>
        <v>0</v>
      </c>
      <c r="P98" s="167">
        <f t="shared" ref="P98:P129" si="92">(AI98/AN98)*1000</f>
        <v>1.1363636363636362</v>
      </c>
      <c r="Q98" s="168">
        <f t="shared" ref="Q98:Q129" si="93">(AJ98/AP98)*1000</f>
        <v>1.1363636363636362</v>
      </c>
      <c r="R98" s="169" t="str">
        <f t="shared" ref="R98:R129" si="94">IF(S98="New","New",IF(AY98="","",(Q98/P98)-1))</f>
        <v/>
      </c>
      <c r="S98" s="170">
        <f t="shared" ref="S98:S129" si="95">IF(K98="","New",IF(K98=0,"New",L98-K98))</f>
        <v>0</v>
      </c>
      <c r="T98" s="171">
        <f t="shared" ref="T98:T129" si="96">IF(S98="New","",S98/K98)</f>
        <v>0</v>
      </c>
      <c r="V98" s="139" t="s">
        <v>67</v>
      </c>
      <c r="W98" s="122" t="s">
        <v>4</v>
      </c>
      <c r="Y98" s="140">
        <v>250</v>
      </c>
      <c r="Z98" s="140">
        <v>250</v>
      </c>
      <c r="AA98" s="140">
        <v>250</v>
      </c>
      <c r="AB98" s="140"/>
      <c r="AC98" s="140"/>
      <c r="AD98" s="140"/>
      <c r="AE98" s="140"/>
      <c r="AF98" s="140"/>
      <c r="AG98" s="140"/>
      <c r="AH98" s="141">
        <f t="shared" ref="AH98:AH129" si="97">Y98+(AB98+AC98)</f>
        <v>250</v>
      </c>
      <c r="AI98" s="141">
        <f t="shared" ref="AI98:AI129" si="98">Z98+(AD98+AE98)</f>
        <v>250</v>
      </c>
      <c r="AJ98" s="141">
        <f t="shared" ref="AJ98:AJ129" si="99">AA98+(AF98+AG98)</f>
        <v>250</v>
      </c>
      <c r="AK98" s="179"/>
      <c r="AL98" s="142">
        <v>220000</v>
      </c>
      <c r="AM98" s="179"/>
      <c r="AN98" s="142">
        <v>220000</v>
      </c>
      <c r="AO98" s="179"/>
      <c r="AP98" s="142">
        <v>220000</v>
      </c>
      <c r="AQ98" s="144">
        <f t="shared" ref="AQ98:AQ129" si="100">AL98</f>
        <v>220000</v>
      </c>
      <c r="AR98" s="145">
        <f t="shared" ref="AR98:AR129" si="101">IF(AP98&gt;0,AP98/AL98*100,"Not Avail.")</f>
        <v>100</v>
      </c>
      <c r="AS98" s="144">
        <f t="shared" ref="AS98:AS129" si="102">AN98</f>
        <v>220000</v>
      </c>
      <c r="AT98" s="145">
        <f t="shared" ref="AT98:AT129" si="103">IF(AL98&gt;0,AP98/AN98*100,"Not Avail.")</f>
        <v>100</v>
      </c>
      <c r="AU98" s="146">
        <f t="shared" ref="AU98:AU129" si="104">IF($Z98="","",$Z98/$AT98*100)</f>
        <v>250</v>
      </c>
      <c r="AV98" s="146" t="str">
        <f t="shared" ref="AV98:AV129" si="105">IF($AD98="",IF($AE98="","",($AD98+$AE98)),(($AD98+$AE98)/$AT98*100))</f>
        <v/>
      </c>
      <c r="AW98" s="146">
        <f t="shared" ref="AW98:AW129" si="106">IF(AU98="","",SUM(AU98:AV98))</f>
        <v>250</v>
      </c>
      <c r="AX98" s="147">
        <f t="shared" ref="AX98:AX129" si="107">IF(AU98="","",AA98-AU98)</f>
        <v>0</v>
      </c>
      <c r="AY98" s="147" t="str">
        <f t="shared" ref="AY98:AY129" si="108">IF(AV98="","",(AF98+AG98)-AV98)</f>
        <v/>
      </c>
      <c r="AZ98" s="147">
        <f t="shared" ref="AZ98:AZ129" si="109">IF(AI98&gt;0,AJ98-AW98,"New")</f>
        <v>0</v>
      </c>
      <c r="BA98" s="148">
        <f t="shared" ref="BA98:BA129" si="110">G98</f>
        <v>39204</v>
      </c>
      <c r="BB98" s="149">
        <f t="shared" ref="BB98:BB129" si="111">IF($G98&gt;0,($G98/$AP98),IF($H98&gt;0,(((43560/($H98/12))*$I98)/$AP98),0))</f>
        <v>0.1782</v>
      </c>
      <c r="BC98" s="150">
        <f t="shared" ref="BC98:BC129" si="112">$AA98/(1/$BB98)</f>
        <v>44.55</v>
      </c>
      <c r="BD98" s="151">
        <f t="shared" ref="BD98:BD129" si="113">(($AF98+$AG98)/(1/$BB98))</f>
        <v>0</v>
      </c>
      <c r="BE98" s="151">
        <f t="shared" ref="BE98:BE129" si="114">BC98+BD98</f>
        <v>44.55</v>
      </c>
      <c r="BF98" s="151" t="str">
        <f t="shared" ref="BF98:BF129" si="115">IF(BE98=L98,"yes","no")</f>
        <v>yes</v>
      </c>
      <c r="BG98" s="152">
        <f t="shared" ref="BG98:BG129" si="116">IF(AN98="","",IF($G98&gt;0,($G98/AN98),IF($H98&gt;0,((((43560/($H98/12))*$I98)/$AN98)),0)))</f>
        <v>0.1782</v>
      </c>
      <c r="BH98" s="152">
        <f t="shared" ref="BH98:BH129" si="117">IF($Z98="","",$Z98/(1/$BG98))</f>
        <v>44.55</v>
      </c>
      <c r="BI98" s="151">
        <f t="shared" ref="BI98:BI129" si="118">(($AD98+$AE98)/(1/$BG98))</f>
        <v>0</v>
      </c>
      <c r="BJ98" s="153">
        <f t="shared" ref="BJ98:BJ129" si="119">SUM(BH98:BI98)</f>
        <v>44.55</v>
      </c>
      <c r="BK98" s="121" t="str">
        <f t="shared" ref="BK98:BK129" si="120">IF(K98=BJ98,"yes","no")</f>
        <v>yes</v>
      </c>
      <c r="BL98" s="152">
        <f t="shared" ref="BL98:BL129" si="121">IF(BH98="","",IF(BH98=0,"",BC98-BH98))</f>
        <v>0</v>
      </c>
      <c r="BM98" s="152" t="str">
        <f t="shared" ref="BM98:BM129" si="122">IF(BI98="","",IF(BI98=0,"",BD98-BI98))</f>
        <v/>
      </c>
      <c r="BN98" s="154">
        <f t="shared" ref="BN98:BN129" si="123">IF(BL98="","",BE98-BJ98)</f>
        <v>0</v>
      </c>
      <c r="BO98" s="154">
        <f t="shared" ref="BO98:BO129" si="124">S98-BN98</f>
        <v>0</v>
      </c>
      <c r="BP98" s="155">
        <f t="shared" ref="BP98:BP129" si="125">Q98*(BA98/1000)</f>
        <v>44.55</v>
      </c>
    </row>
    <row r="99" spans="3:68" s="121" customFormat="1" ht="18" customHeight="1" x14ac:dyDescent="0.15">
      <c r="C99" s="122"/>
      <c r="D99" s="156" t="s">
        <v>41</v>
      </c>
      <c r="E99" s="157" t="s">
        <v>77</v>
      </c>
      <c r="F99" s="158" t="s">
        <v>78</v>
      </c>
      <c r="G99" s="159">
        <f t="shared" si="84"/>
        <v>39204</v>
      </c>
      <c r="H99" s="160">
        <f t="shared" si="85"/>
        <v>40</v>
      </c>
      <c r="I99" s="161">
        <f t="shared" si="86"/>
        <v>3</v>
      </c>
      <c r="J99" s="157" t="s">
        <v>77</v>
      </c>
      <c r="K99" s="162">
        <f t="shared" si="87"/>
        <v>62.37</v>
      </c>
      <c r="L99" s="163">
        <f t="shared" si="88"/>
        <v>62.37</v>
      </c>
      <c r="M99" s="164">
        <f t="shared" si="89"/>
        <v>62.37</v>
      </c>
      <c r="N99" s="165">
        <f t="shared" si="90"/>
        <v>62.37</v>
      </c>
      <c r="O99" s="166">
        <f t="shared" si="91"/>
        <v>0</v>
      </c>
      <c r="P99" s="167">
        <f t="shared" si="92"/>
        <v>1.5909090909090911</v>
      </c>
      <c r="Q99" s="168">
        <f t="shared" si="93"/>
        <v>1.5909090909090911</v>
      </c>
      <c r="R99" s="169" t="str">
        <f t="shared" si="94"/>
        <v/>
      </c>
      <c r="S99" s="170">
        <f t="shared" si="95"/>
        <v>0</v>
      </c>
      <c r="T99" s="171">
        <f t="shared" si="96"/>
        <v>0</v>
      </c>
      <c r="V99" s="139" t="s">
        <v>77</v>
      </c>
      <c r="W99" s="122" t="s">
        <v>4</v>
      </c>
      <c r="Y99" s="140">
        <v>350</v>
      </c>
      <c r="Z99" s="140">
        <v>350</v>
      </c>
      <c r="AA99" s="140">
        <v>350</v>
      </c>
      <c r="AB99" s="140"/>
      <c r="AC99" s="140"/>
      <c r="AD99" s="140"/>
      <c r="AE99" s="140"/>
      <c r="AF99" s="140"/>
      <c r="AG99" s="140"/>
      <c r="AH99" s="141">
        <f t="shared" si="97"/>
        <v>350</v>
      </c>
      <c r="AI99" s="141">
        <f t="shared" si="98"/>
        <v>350</v>
      </c>
      <c r="AJ99" s="141">
        <f t="shared" si="99"/>
        <v>350</v>
      </c>
      <c r="AK99" s="179"/>
      <c r="AL99" s="142">
        <v>220000</v>
      </c>
      <c r="AM99" s="179"/>
      <c r="AN99" s="142">
        <v>220000</v>
      </c>
      <c r="AO99" s="179"/>
      <c r="AP99" s="142">
        <v>220000</v>
      </c>
      <c r="AQ99" s="144">
        <f t="shared" si="100"/>
        <v>220000</v>
      </c>
      <c r="AR99" s="145">
        <f t="shared" si="101"/>
        <v>100</v>
      </c>
      <c r="AS99" s="144">
        <f t="shared" si="102"/>
        <v>220000</v>
      </c>
      <c r="AT99" s="145">
        <f t="shared" si="103"/>
        <v>100</v>
      </c>
      <c r="AU99" s="146">
        <f t="shared" si="104"/>
        <v>350</v>
      </c>
      <c r="AV99" s="146" t="str">
        <f t="shared" si="105"/>
        <v/>
      </c>
      <c r="AW99" s="146">
        <f t="shared" si="106"/>
        <v>350</v>
      </c>
      <c r="AX99" s="147">
        <f t="shared" si="107"/>
        <v>0</v>
      </c>
      <c r="AY99" s="147" t="str">
        <f t="shared" si="108"/>
        <v/>
      </c>
      <c r="AZ99" s="147">
        <f t="shared" si="109"/>
        <v>0</v>
      </c>
      <c r="BA99" s="148">
        <f t="shared" si="110"/>
        <v>39204</v>
      </c>
      <c r="BB99" s="149">
        <f t="shared" si="111"/>
        <v>0.1782</v>
      </c>
      <c r="BC99" s="150">
        <f t="shared" si="112"/>
        <v>62.37</v>
      </c>
      <c r="BD99" s="151">
        <f t="shared" si="113"/>
        <v>0</v>
      </c>
      <c r="BE99" s="151">
        <f t="shared" si="114"/>
        <v>62.37</v>
      </c>
      <c r="BF99" s="151" t="str">
        <f t="shared" si="115"/>
        <v>yes</v>
      </c>
      <c r="BG99" s="152">
        <f t="shared" si="116"/>
        <v>0.1782</v>
      </c>
      <c r="BH99" s="152">
        <f t="shared" si="117"/>
        <v>62.37</v>
      </c>
      <c r="BI99" s="151">
        <f t="shared" si="118"/>
        <v>0</v>
      </c>
      <c r="BJ99" s="153">
        <f t="shared" si="119"/>
        <v>62.37</v>
      </c>
      <c r="BK99" s="121" t="str">
        <f t="shared" si="120"/>
        <v>yes</v>
      </c>
      <c r="BL99" s="152">
        <f t="shared" si="121"/>
        <v>0</v>
      </c>
      <c r="BM99" s="152" t="str">
        <f t="shared" si="122"/>
        <v/>
      </c>
      <c r="BN99" s="154">
        <f t="shared" si="123"/>
        <v>0</v>
      </c>
      <c r="BO99" s="154">
        <f t="shared" si="124"/>
        <v>0</v>
      </c>
      <c r="BP99" s="155">
        <f t="shared" si="125"/>
        <v>62.370000000000005</v>
      </c>
    </row>
    <row r="100" spans="3:68" s="121" customFormat="1" ht="18" customHeight="1" x14ac:dyDescent="0.15">
      <c r="C100" s="122"/>
      <c r="D100" s="156" t="s">
        <v>41</v>
      </c>
      <c r="E100" s="157" t="s">
        <v>67</v>
      </c>
      <c r="F100" s="158" t="s">
        <v>123</v>
      </c>
      <c r="G100" s="159">
        <f t="shared" si="84"/>
        <v>39204</v>
      </c>
      <c r="H100" s="160">
        <f t="shared" si="85"/>
        <v>40</v>
      </c>
      <c r="I100" s="161">
        <f t="shared" si="86"/>
        <v>3</v>
      </c>
      <c r="J100" s="157" t="s">
        <v>67</v>
      </c>
      <c r="K100" s="162">
        <f t="shared" si="87"/>
        <v>44.55</v>
      </c>
      <c r="L100" s="163">
        <f t="shared" si="88"/>
        <v>44.55</v>
      </c>
      <c r="M100" s="164">
        <f t="shared" si="89"/>
        <v>44.55</v>
      </c>
      <c r="N100" s="165">
        <f t="shared" si="90"/>
        <v>44.55</v>
      </c>
      <c r="O100" s="166">
        <f t="shared" si="91"/>
        <v>0</v>
      </c>
      <c r="P100" s="167">
        <f t="shared" si="92"/>
        <v>1.1363636363636362</v>
      </c>
      <c r="Q100" s="168">
        <f t="shared" si="93"/>
        <v>1.1363636363636362</v>
      </c>
      <c r="R100" s="169" t="str">
        <f t="shared" si="94"/>
        <v/>
      </c>
      <c r="S100" s="170">
        <f t="shared" si="95"/>
        <v>0</v>
      </c>
      <c r="T100" s="171">
        <f t="shared" si="96"/>
        <v>0</v>
      </c>
      <c r="V100" s="139" t="s">
        <v>67</v>
      </c>
      <c r="W100" s="122" t="s">
        <v>4</v>
      </c>
      <c r="Y100" s="140">
        <v>250</v>
      </c>
      <c r="Z100" s="140">
        <v>250</v>
      </c>
      <c r="AA100" s="140">
        <v>250</v>
      </c>
      <c r="AB100" s="140"/>
      <c r="AC100" s="140"/>
      <c r="AD100" s="140"/>
      <c r="AE100" s="140"/>
      <c r="AF100" s="140"/>
      <c r="AG100" s="140"/>
      <c r="AH100" s="141">
        <f t="shared" si="97"/>
        <v>250</v>
      </c>
      <c r="AI100" s="141">
        <f t="shared" si="98"/>
        <v>250</v>
      </c>
      <c r="AJ100" s="141">
        <f t="shared" si="99"/>
        <v>250</v>
      </c>
      <c r="AK100" s="179"/>
      <c r="AL100" s="142">
        <v>220000</v>
      </c>
      <c r="AM100" s="179"/>
      <c r="AN100" s="142">
        <v>220000</v>
      </c>
      <c r="AO100" s="179"/>
      <c r="AP100" s="142">
        <v>220000</v>
      </c>
      <c r="AQ100" s="144">
        <f t="shared" si="100"/>
        <v>220000</v>
      </c>
      <c r="AR100" s="145">
        <f t="shared" si="101"/>
        <v>100</v>
      </c>
      <c r="AS100" s="144">
        <f t="shared" si="102"/>
        <v>220000</v>
      </c>
      <c r="AT100" s="145">
        <f t="shared" si="103"/>
        <v>100</v>
      </c>
      <c r="AU100" s="146">
        <f t="shared" si="104"/>
        <v>250</v>
      </c>
      <c r="AV100" s="146" t="str">
        <f t="shared" si="105"/>
        <v/>
      </c>
      <c r="AW100" s="146">
        <f t="shared" si="106"/>
        <v>250</v>
      </c>
      <c r="AX100" s="147">
        <f t="shared" si="107"/>
        <v>0</v>
      </c>
      <c r="AY100" s="147" t="str">
        <f t="shared" si="108"/>
        <v/>
      </c>
      <c r="AZ100" s="147">
        <f t="shared" si="109"/>
        <v>0</v>
      </c>
      <c r="BA100" s="148">
        <f t="shared" si="110"/>
        <v>39204</v>
      </c>
      <c r="BB100" s="149">
        <f t="shared" si="111"/>
        <v>0.1782</v>
      </c>
      <c r="BC100" s="150">
        <f t="shared" si="112"/>
        <v>44.55</v>
      </c>
      <c r="BD100" s="151">
        <f t="shared" si="113"/>
        <v>0</v>
      </c>
      <c r="BE100" s="151">
        <f t="shared" si="114"/>
        <v>44.55</v>
      </c>
      <c r="BF100" s="151" t="str">
        <f t="shared" si="115"/>
        <v>yes</v>
      </c>
      <c r="BG100" s="152">
        <f t="shared" si="116"/>
        <v>0.1782</v>
      </c>
      <c r="BH100" s="152">
        <f t="shared" si="117"/>
        <v>44.55</v>
      </c>
      <c r="BI100" s="151">
        <f t="shared" si="118"/>
        <v>0</v>
      </c>
      <c r="BJ100" s="153">
        <f t="shared" si="119"/>
        <v>44.55</v>
      </c>
      <c r="BK100" s="121" t="str">
        <f t="shared" si="120"/>
        <v>yes</v>
      </c>
      <c r="BL100" s="152">
        <f t="shared" si="121"/>
        <v>0</v>
      </c>
      <c r="BM100" s="152" t="str">
        <f t="shared" si="122"/>
        <v/>
      </c>
      <c r="BN100" s="154">
        <f t="shared" si="123"/>
        <v>0</v>
      </c>
      <c r="BO100" s="154">
        <f t="shared" si="124"/>
        <v>0</v>
      </c>
      <c r="BP100" s="155">
        <f t="shared" si="125"/>
        <v>44.55</v>
      </c>
    </row>
    <row r="101" spans="3:68" s="121" customFormat="1" ht="18" customHeight="1" x14ac:dyDescent="0.15">
      <c r="C101" s="122"/>
      <c r="D101" s="156" t="s">
        <v>41</v>
      </c>
      <c r="E101" s="157" t="s">
        <v>77</v>
      </c>
      <c r="F101" s="158" t="s">
        <v>122</v>
      </c>
      <c r="G101" s="159">
        <f t="shared" si="84"/>
        <v>39204</v>
      </c>
      <c r="H101" s="160">
        <f t="shared" si="85"/>
        <v>40</v>
      </c>
      <c r="I101" s="161">
        <f t="shared" si="86"/>
        <v>3</v>
      </c>
      <c r="J101" s="157" t="s">
        <v>77</v>
      </c>
      <c r="K101" s="162">
        <f t="shared" si="87"/>
        <v>48.889694117647061</v>
      </c>
      <c r="L101" s="163">
        <f t="shared" si="88"/>
        <v>48.889694117647061</v>
      </c>
      <c r="M101" s="164">
        <f t="shared" si="89"/>
        <v>48.889694117647061</v>
      </c>
      <c r="N101" s="165">
        <f t="shared" si="90"/>
        <v>48.889694117647061</v>
      </c>
      <c r="O101" s="166">
        <f t="shared" si="91"/>
        <v>0</v>
      </c>
      <c r="P101" s="167">
        <f t="shared" si="92"/>
        <v>1.2470588235294118</v>
      </c>
      <c r="Q101" s="168">
        <f t="shared" si="93"/>
        <v>1.2470588235294118</v>
      </c>
      <c r="R101" s="169" t="str">
        <f t="shared" si="94"/>
        <v/>
      </c>
      <c r="S101" s="170">
        <f t="shared" si="95"/>
        <v>0</v>
      </c>
      <c r="T101" s="171">
        <f t="shared" si="96"/>
        <v>0</v>
      </c>
      <c r="V101" s="139" t="s">
        <v>77</v>
      </c>
      <c r="W101" s="122" t="s">
        <v>4</v>
      </c>
      <c r="Y101" s="140">
        <v>270</v>
      </c>
      <c r="Z101" s="140">
        <v>212</v>
      </c>
      <c r="AA101" s="140">
        <v>212</v>
      </c>
      <c r="AB101" s="140"/>
      <c r="AC101" s="140"/>
      <c r="AD101" s="140"/>
      <c r="AE101" s="140"/>
      <c r="AF101" s="140"/>
      <c r="AG101" s="140"/>
      <c r="AH101" s="141">
        <f t="shared" si="97"/>
        <v>270</v>
      </c>
      <c r="AI101" s="141">
        <f t="shared" si="98"/>
        <v>212</v>
      </c>
      <c r="AJ101" s="141">
        <f t="shared" si="99"/>
        <v>212</v>
      </c>
      <c r="AK101" s="179"/>
      <c r="AL101" s="142">
        <v>170000</v>
      </c>
      <c r="AM101" s="179"/>
      <c r="AN101" s="142">
        <v>170000</v>
      </c>
      <c r="AO101" s="179"/>
      <c r="AP101" s="142">
        <v>170000</v>
      </c>
      <c r="AQ101" s="144">
        <f t="shared" si="100"/>
        <v>170000</v>
      </c>
      <c r="AR101" s="145">
        <f t="shared" si="101"/>
        <v>100</v>
      </c>
      <c r="AS101" s="144">
        <f t="shared" si="102"/>
        <v>170000</v>
      </c>
      <c r="AT101" s="145">
        <f t="shared" si="103"/>
        <v>100</v>
      </c>
      <c r="AU101" s="146">
        <f t="shared" si="104"/>
        <v>212</v>
      </c>
      <c r="AV101" s="146" t="str">
        <f t="shared" si="105"/>
        <v/>
      </c>
      <c r="AW101" s="146">
        <f t="shared" si="106"/>
        <v>212</v>
      </c>
      <c r="AX101" s="147">
        <f t="shared" si="107"/>
        <v>0</v>
      </c>
      <c r="AY101" s="147" t="str">
        <f t="shared" si="108"/>
        <v/>
      </c>
      <c r="AZ101" s="147">
        <f t="shared" si="109"/>
        <v>0</v>
      </c>
      <c r="BA101" s="148">
        <f t="shared" si="110"/>
        <v>39204</v>
      </c>
      <c r="BB101" s="149">
        <f t="shared" si="111"/>
        <v>0.23061176470588235</v>
      </c>
      <c r="BC101" s="150">
        <f t="shared" si="112"/>
        <v>48.889694117647061</v>
      </c>
      <c r="BD101" s="151">
        <f t="shared" si="113"/>
        <v>0</v>
      </c>
      <c r="BE101" s="151">
        <f t="shared" si="114"/>
        <v>48.889694117647061</v>
      </c>
      <c r="BF101" s="151" t="str">
        <f t="shared" si="115"/>
        <v>yes</v>
      </c>
      <c r="BG101" s="152">
        <f t="shared" si="116"/>
        <v>0.23061176470588235</v>
      </c>
      <c r="BH101" s="152">
        <f t="shared" si="117"/>
        <v>48.889694117647061</v>
      </c>
      <c r="BI101" s="151">
        <f t="shared" si="118"/>
        <v>0</v>
      </c>
      <c r="BJ101" s="153">
        <f t="shared" si="119"/>
        <v>48.889694117647061</v>
      </c>
      <c r="BK101" s="121" t="str">
        <f t="shared" si="120"/>
        <v>yes</v>
      </c>
      <c r="BL101" s="152">
        <f t="shared" si="121"/>
        <v>0</v>
      </c>
      <c r="BM101" s="152" t="str">
        <f t="shared" si="122"/>
        <v/>
      </c>
      <c r="BN101" s="154">
        <f t="shared" si="123"/>
        <v>0</v>
      </c>
      <c r="BO101" s="154">
        <f t="shared" si="124"/>
        <v>0</v>
      </c>
      <c r="BP101" s="155">
        <f t="shared" si="125"/>
        <v>48.889694117647061</v>
      </c>
    </row>
    <row r="102" spans="3:68" s="121" customFormat="1" ht="18" customHeight="1" x14ac:dyDescent="0.15">
      <c r="C102" s="122"/>
      <c r="D102" s="156" t="s">
        <v>41</v>
      </c>
      <c r="E102" s="157" t="s">
        <v>68</v>
      </c>
      <c r="F102" s="158" t="s">
        <v>72</v>
      </c>
      <c r="G102" s="159">
        <f t="shared" si="84"/>
        <v>39204</v>
      </c>
      <c r="H102" s="160">
        <f t="shared" si="85"/>
        <v>40</v>
      </c>
      <c r="I102" s="161">
        <f t="shared" si="86"/>
        <v>3</v>
      </c>
      <c r="J102" s="157" t="s">
        <v>68</v>
      </c>
      <c r="K102" s="162">
        <f t="shared" si="87"/>
        <v>62.37</v>
      </c>
      <c r="L102" s="163">
        <f t="shared" si="88"/>
        <v>62.37</v>
      </c>
      <c r="M102" s="164">
        <f t="shared" si="89"/>
        <v>62.37</v>
      </c>
      <c r="N102" s="165">
        <f t="shared" si="90"/>
        <v>62.37</v>
      </c>
      <c r="O102" s="166">
        <f t="shared" si="91"/>
        <v>0</v>
      </c>
      <c r="P102" s="167">
        <f t="shared" si="92"/>
        <v>1.5909090909090911</v>
      </c>
      <c r="Q102" s="168">
        <f t="shared" si="93"/>
        <v>1.5909090909090911</v>
      </c>
      <c r="R102" s="169" t="str">
        <f t="shared" si="94"/>
        <v/>
      </c>
      <c r="S102" s="170">
        <f t="shared" si="95"/>
        <v>0</v>
      </c>
      <c r="T102" s="171">
        <f t="shared" si="96"/>
        <v>0</v>
      </c>
      <c r="V102" s="139" t="s">
        <v>68</v>
      </c>
      <c r="W102" s="122" t="s">
        <v>4</v>
      </c>
      <c r="Y102" s="140">
        <v>350</v>
      </c>
      <c r="Z102" s="140">
        <v>350</v>
      </c>
      <c r="AA102" s="140">
        <v>350</v>
      </c>
      <c r="AB102" s="140"/>
      <c r="AC102" s="140"/>
      <c r="AD102" s="140"/>
      <c r="AE102" s="140"/>
      <c r="AF102" s="140"/>
      <c r="AG102" s="140"/>
      <c r="AH102" s="141">
        <f t="shared" si="97"/>
        <v>350</v>
      </c>
      <c r="AI102" s="141">
        <f t="shared" si="98"/>
        <v>350</v>
      </c>
      <c r="AJ102" s="141">
        <f t="shared" si="99"/>
        <v>350</v>
      </c>
      <c r="AK102" s="179"/>
      <c r="AL102" s="142">
        <v>220000</v>
      </c>
      <c r="AM102" s="179"/>
      <c r="AN102" s="142">
        <v>220000</v>
      </c>
      <c r="AO102" s="179"/>
      <c r="AP102" s="142">
        <v>220000</v>
      </c>
      <c r="AQ102" s="144">
        <f t="shared" si="100"/>
        <v>220000</v>
      </c>
      <c r="AR102" s="145">
        <f t="shared" si="101"/>
        <v>100</v>
      </c>
      <c r="AS102" s="144">
        <f t="shared" si="102"/>
        <v>220000</v>
      </c>
      <c r="AT102" s="145">
        <f t="shared" si="103"/>
        <v>100</v>
      </c>
      <c r="AU102" s="146">
        <f t="shared" si="104"/>
        <v>350</v>
      </c>
      <c r="AV102" s="146" t="str">
        <f t="shared" si="105"/>
        <v/>
      </c>
      <c r="AW102" s="146">
        <f t="shared" si="106"/>
        <v>350</v>
      </c>
      <c r="AX102" s="147">
        <f t="shared" si="107"/>
        <v>0</v>
      </c>
      <c r="AY102" s="147" t="str">
        <f t="shared" si="108"/>
        <v/>
      </c>
      <c r="AZ102" s="147">
        <f t="shared" si="109"/>
        <v>0</v>
      </c>
      <c r="BA102" s="148">
        <f t="shared" si="110"/>
        <v>39204</v>
      </c>
      <c r="BB102" s="149">
        <f t="shared" si="111"/>
        <v>0.1782</v>
      </c>
      <c r="BC102" s="150">
        <f t="shared" si="112"/>
        <v>62.37</v>
      </c>
      <c r="BD102" s="151">
        <f t="shared" si="113"/>
        <v>0</v>
      </c>
      <c r="BE102" s="151">
        <f t="shared" si="114"/>
        <v>62.37</v>
      </c>
      <c r="BF102" s="151" t="str">
        <f t="shared" si="115"/>
        <v>yes</v>
      </c>
      <c r="BG102" s="152">
        <f t="shared" si="116"/>
        <v>0.1782</v>
      </c>
      <c r="BH102" s="152">
        <f t="shared" si="117"/>
        <v>62.37</v>
      </c>
      <c r="BI102" s="151">
        <f t="shared" si="118"/>
        <v>0</v>
      </c>
      <c r="BJ102" s="153">
        <f t="shared" si="119"/>
        <v>62.37</v>
      </c>
      <c r="BK102" s="121" t="str">
        <f t="shared" si="120"/>
        <v>yes</v>
      </c>
      <c r="BL102" s="152">
        <f t="shared" si="121"/>
        <v>0</v>
      </c>
      <c r="BM102" s="152" t="str">
        <f t="shared" si="122"/>
        <v/>
      </c>
      <c r="BN102" s="154">
        <f t="shared" si="123"/>
        <v>0</v>
      </c>
      <c r="BO102" s="154">
        <f t="shared" si="124"/>
        <v>0</v>
      </c>
      <c r="BP102" s="155">
        <f t="shared" si="125"/>
        <v>62.370000000000005</v>
      </c>
    </row>
    <row r="103" spans="3:68" s="121" customFormat="1" ht="18" customHeight="1" x14ac:dyDescent="0.15">
      <c r="C103" s="122"/>
      <c r="D103" s="156" t="s">
        <v>41</v>
      </c>
      <c r="E103" s="157" t="s">
        <v>121</v>
      </c>
      <c r="F103" s="158" t="s">
        <v>124</v>
      </c>
      <c r="G103" s="159">
        <f t="shared" si="84"/>
        <v>39204</v>
      </c>
      <c r="H103" s="160">
        <f t="shared" si="85"/>
        <v>40</v>
      </c>
      <c r="I103" s="161">
        <f t="shared" si="86"/>
        <v>3</v>
      </c>
      <c r="J103" s="157" t="s">
        <v>121</v>
      </c>
      <c r="K103" s="162">
        <f t="shared" si="87"/>
        <v>64.152000000000001</v>
      </c>
      <c r="L103" s="163">
        <f t="shared" si="88"/>
        <v>64.152000000000001</v>
      </c>
      <c r="M103" s="164">
        <f t="shared" si="89"/>
        <v>64.152000000000001</v>
      </c>
      <c r="N103" s="165">
        <f t="shared" si="90"/>
        <v>64.152000000000001</v>
      </c>
      <c r="O103" s="166">
        <f t="shared" si="91"/>
        <v>0</v>
      </c>
      <c r="P103" s="167">
        <f t="shared" si="92"/>
        <v>1.6363636363636362</v>
      </c>
      <c r="Q103" s="168">
        <f t="shared" si="93"/>
        <v>1.6363636363636362</v>
      </c>
      <c r="R103" s="169" t="str">
        <f t="shared" si="94"/>
        <v/>
      </c>
      <c r="S103" s="170">
        <f t="shared" si="95"/>
        <v>0</v>
      </c>
      <c r="T103" s="171">
        <f t="shared" si="96"/>
        <v>0</v>
      </c>
      <c r="V103" s="139" t="s">
        <v>121</v>
      </c>
      <c r="W103" s="122" t="s">
        <v>4</v>
      </c>
      <c r="Y103" s="140">
        <v>360</v>
      </c>
      <c r="Z103" s="140">
        <v>360</v>
      </c>
      <c r="AA103" s="140">
        <v>360</v>
      </c>
      <c r="AB103" s="140"/>
      <c r="AC103" s="140"/>
      <c r="AD103" s="140"/>
      <c r="AE103" s="140"/>
      <c r="AF103" s="140"/>
      <c r="AG103" s="140"/>
      <c r="AH103" s="141">
        <f t="shared" si="97"/>
        <v>360</v>
      </c>
      <c r="AI103" s="141">
        <f t="shared" si="98"/>
        <v>360</v>
      </c>
      <c r="AJ103" s="141">
        <f t="shared" si="99"/>
        <v>360</v>
      </c>
      <c r="AK103" s="179"/>
      <c r="AL103" s="142">
        <v>220000</v>
      </c>
      <c r="AM103" s="179"/>
      <c r="AN103" s="142">
        <v>220000</v>
      </c>
      <c r="AO103" s="179"/>
      <c r="AP103" s="142">
        <v>220000</v>
      </c>
      <c r="AQ103" s="144">
        <f t="shared" si="100"/>
        <v>220000</v>
      </c>
      <c r="AR103" s="145">
        <f t="shared" si="101"/>
        <v>100</v>
      </c>
      <c r="AS103" s="144">
        <f t="shared" si="102"/>
        <v>220000</v>
      </c>
      <c r="AT103" s="145">
        <f t="shared" si="103"/>
        <v>100</v>
      </c>
      <c r="AU103" s="146">
        <f t="shared" si="104"/>
        <v>360</v>
      </c>
      <c r="AV103" s="146" t="str">
        <f t="shared" si="105"/>
        <v/>
      </c>
      <c r="AW103" s="146">
        <f t="shared" si="106"/>
        <v>360</v>
      </c>
      <c r="AX103" s="147">
        <f t="shared" si="107"/>
        <v>0</v>
      </c>
      <c r="AY103" s="147" t="str">
        <f t="shared" si="108"/>
        <v/>
      </c>
      <c r="AZ103" s="147">
        <f t="shared" si="109"/>
        <v>0</v>
      </c>
      <c r="BA103" s="148">
        <f t="shared" si="110"/>
        <v>39204</v>
      </c>
      <c r="BB103" s="149">
        <f t="shared" si="111"/>
        <v>0.1782</v>
      </c>
      <c r="BC103" s="150">
        <f t="shared" si="112"/>
        <v>64.152000000000001</v>
      </c>
      <c r="BD103" s="151">
        <f t="shared" si="113"/>
        <v>0</v>
      </c>
      <c r="BE103" s="151">
        <f t="shared" si="114"/>
        <v>64.152000000000001</v>
      </c>
      <c r="BF103" s="151" t="str">
        <f t="shared" si="115"/>
        <v>yes</v>
      </c>
      <c r="BG103" s="152">
        <f t="shared" si="116"/>
        <v>0.1782</v>
      </c>
      <c r="BH103" s="152">
        <f t="shared" si="117"/>
        <v>64.152000000000001</v>
      </c>
      <c r="BI103" s="151">
        <f t="shared" si="118"/>
        <v>0</v>
      </c>
      <c r="BJ103" s="153">
        <f t="shared" si="119"/>
        <v>64.152000000000001</v>
      </c>
      <c r="BK103" s="121" t="str">
        <f t="shared" si="120"/>
        <v>yes</v>
      </c>
      <c r="BL103" s="152">
        <f t="shared" si="121"/>
        <v>0</v>
      </c>
      <c r="BM103" s="152" t="str">
        <f t="shared" si="122"/>
        <v/>
      </c>
      <c r="BN103" s="154">
        <f t="shared" si="123"/>
        <v>0</v>
      </c>
      <c r="BO103" s="154">
        <f t="shared" si="124"/>
        <v>0</v>
      </c>
      <c r="BP103" s="155">
        <f t="shared" si="125"/>
        <v>64.152000000000001</v>
      </c>
    </row>
    <row r="104" spans="3:68" s="121" customFormat="1" ht="18" customHeight="1" x14ac:dyDescent="0.15">
      <c r="C104" s="122"/>
      <c r="D104" s="156" t="s">
        <v>41</v>
      </c>
      <c r="E104" s="157" t="s">
        <v>77</v>
      </c>
      <c r="F104" s="158" t="s">
        <v>80</v>
      </c>
      <c r="G104" s="159">
        <f t="shared" si="84"/>
        <v>39204</v>
      </c>
      <c r="H104" s="160">
        <f t="shared" si="85"/>
        <v>40</v>
      </c>
      <c r="I104" s="161">
        <f t="shared" si="86"/>
        <v>3</v>
      </c>
      <c r="J104" s="157" t="s">
        <v>77</v>
      </c>
      <c r="K104" s="162">
        <f t="shared" si="87"/>
        <v>53.46</v>
      </c>
      <c r="L104" s="163">
        <f t="shared" si="88"/>
        <v>53.46</v>
      </c>
      <c r="M104" s="164">
        <f t="shared" si="89"/>
        <v>53.46</v>
      </c>
      <c r="N104" s="165">
        <f t="shared" si="90"/>
        <v>53.46</v>
      </c>
      <c r="O104" s="166">
        <f t="shared" si="91"/>
        <v>0</v>
      </c>
      <c r="P104" s="167">
        <f t="shared" si="92"/>
        <v>1.3636363636363638</v>
      </c>
      <c r="Q104" s="168">
        <f t="shared" si="93"/>
        <v>1.3636363636363638</v>
      </c>
      <c r="R104" s="169" t="str">
        <f t="shared" si="94"/>
        <v/>
      </c>
      <c r="S104" s="170">
        <f t="shared" si="95"/>
        <v>0</v>
      </c>
      <c r="T104" s="171">
        <f t="shared" si="96"/>
        <v>0</v>
      </c>
      <c r="V104" s="139" t="s">
        <v>77</v>
      </c>
      <c r="W104" s="122" t="s">
        <v>4</v>
      </c>
      <c r="Y104" s="140">
        <v>300</v>
      </c>
      <c r="Z104" s="140">
        <v>300</v>
      </c>
      <c r="AA104" s="140">
        <v>300</v>
      </c>
      <c r="AB104" s="140"/>
      <c r="AC104" s="140"/>
      <c r="AD104" s="140"/>
      <c r="AE104" s="140"/>
      <c r="AF104" s="140"/>
      <c r="AG104" s="140"/>
      <c r="AH104" s="141">
        <f t="shared" si="97"/>
        <v>300</v>
      </c>
      <c r="AI104" s="141">
        <f t="shared" si="98"/>
        <v>300</v>
      </c>
      <c r="AJ104" s="141">
        <f t="shared" si="99"/>
        <v>300</v>
      </c>
      <c r="AK104" s="179"/>
      <c r="AL104" s="142">
        <v>220000</v>
      </c>
      <c r="AM104" s="179"/>
      <c r="AN104" s="142">
        <v>220000</v>
      </c>
      <c r="AO104" s="179"/>
      <c r="AP104" s="142">
        <v>220000</v>
      </c>
      <c r="AQ104" s="144">
        <f t="shared" si="100"/>
        <v>220000</v>
      </c>
      <c r="AR104" s="145">
        <f t="shared" si="101"/>
        <v>100</v>
      </c>
      <c r="AS104" s="144">
        <f t="shared" si="102"/>
        <v>220000</v>
      </c>
      <c r="AT104" s="145">
        <f t="shared" si="103"/>
        <v>100</v>
      </c>
      <c r="AU104" s="146">
        <f t="shared" si="104"/>
        <v>300</v>
      </c>
      <c r="AV104" s="146" t="str">
        <f t="shared" si="105"/>
        <v/>
      </c>
      <c r="AW104" s="146">
        <f t="shared" si="106"/>
        <v>300</v>
      </c>
      <c r="AX104" s="147">
        <f t="shared" si="107"/>
        <v>0</v>
      </c>
      <c r="AY104" s="147" t="str">
        <f t="shared" si="108"/>
        <v/>
      </c>
      <c r="AZ104" s="147">
        <f t="shared" si="109"/>
        <v>0</v>
      </c>
      <c r="BA104" s="148">
        <f t="shared" si="110"/>
        <v>39204</v>
      </c>
      <c r="BB104" s="149">
        <f t="shared" si="111"/>
        <v>0.1782</v>
      </c>
      <c r="BC104" s="150">
        <f t="shared" si="112"/>
        <v>53.46</v>
      </c>
      <c r="BD104" s="151">
        <f t="shared" si="113"/>
        <v>0</v>
      </c>
      <c r="BE104" s="151">
        <f t="shared" si="114"/>
        <v>53.46</v>
      </c>
      <c r="BF104" s="151" t="str">
        <f t="shared" si="115"/>
        <v>yes</v>
      </c>
      <c r="BG104" s="152">
        <f t="shared" si="116"/>
        <v>0.1782</v>
      </c>
      <c r="BH104" s="152">
        <f t="shared" si="117"/>
        <v>53.46</v>
      </c>
      <c r="BI104" s="151">
        <f t="shared" si="118"/>
        <v>0</v>
      </c>
      <c r="BJ104" s="153">
        <f t="shared" si="119"/>
        <v>53.46</v>
      </c>
      <c r="BK104" s="121" t="str">
        <f t="shared" si="120"/>
        <v>yes</v>
      </c>
      <c r="BL104" s="152">
        <f t="shared" si="121"/>
        <v>0</v>
      </c>
      <c r="BM104" s="152" t="str">
        <f t="shared" si="122"/>
        <v/>
      </c>
      <c r="BN104" s="154">
        <f t="shared" si="123"/>
        <v>0</v>
      </c>
      <c r="BO104" s="154">
        <f t="shared" si="124"/>
        <v>0</v>
      </c>
      <c r="BP104" s="155">
        <f t="shared" si="125"/>
        <v>53.460000000000008</v>
      </c>
    </row>
    <row r="105" spans="3:68" s="121" customFormat="1" ht="18" customHeight="1" x14ac:dyDescent="0.15">
      <c r="C105" s="122"/>
      <c r="D105" s="156" t="s">
        <v>41</v>
      </c>
      <c r="E105" s="157" t="s">
        <v>66</v>
      </c>
      <c r="F105" s="158" t="s">
        <v>65</v>
      </c>
      <c r="G105" s="159">
        <f t="shared" si="84"/>
        <v>39204</v>
      </c>
      <c r="H105" s="160">
        <f t="shared" si="85"/>
        <v>40</v>
      </c>
      <c r="I105" s="161">
        <f t="shared" si="86"/>
        <v>3</v>
      </c>
      <c r="J105" s="157" t="s">
        <v>66</v>
      </c>
      <c r="K105" s="162">
        <f t="shared" si="87"/>
        <v>44.55</v>
      </c>
      <c r="L105" s="163">
        <f t="shared" si="88"/>
        <v>44.55</v>
      </c>
      <c r="M105" s="164">
        <f t="shared" si="89"/>
        <v>44.55</v>
      </c>
      <c r="N105" s="165">
        <f t="shared" si="90"/>
        <v>44.55</v>
      </c>
      <c r="O105" s="166">
        <f t="shared" si="91"/>
        <v>0</v>
      </c>
      <c r="P105" s="167">
        <f t="shared" si="92"/>
        <v>1.1363636363636362</v>
      </c>
      <c r="Q105" s="168">
        <f t="shared" si="93"/>
        <v>1.1363636363636362</v>
      </c>
      <c r="R105" s="169" t="str">
        <f t="shared" si="94"/>
        <v/>
      </c>
      <c r="S105" s="170">
        <f t="shared" si="95"/>
        <v>0</v>
      </c>
      <c r="T105" s="171">
        <f t="shared" si="96"/>
        <v>0</v>
      </c>
      <c r="V105" s="139" t="s">
        <v>66</v>
      </c>
      <c r="W105" s="122" t="s">
        <v>4</v>
      </c>
      <c r="Y105" s="140">
        <v>250</v>
      </c>
      <c r="Z105" s="140">
        <v>250</v>
      </c>
      <c r="AA105" s="140">
        <v>250</v>
      </c>
      <c r="AB105" s="140"/>
      <c r="AC105" s="140"/>
      <c r="AD105" s="140"/>
      <c r="AE105" s="140"/>
      <c r="AF105" s="140"/>
      <c r="AG105" s="140"/>
      <c r="AH105" s="141">
        <f t="shared" si="97"/>
        <v>250</v>
      </c>
      <c r="AI105" s="141">
        <f t="shared" si="98"/>
        <v>250</v>
      </c>
      <c r="AJ105" s="141">
        <f t="shared" si="99"/>
        <v>250</v>
      </c>
      <c r="AK105" s="179"/>
      <c r="AL105" s="142">
        <v>220000</v>
      </c>
      <c r="AM105" s="179"/>
      <c r="AN105" s="142">
        <v>220000</v>
      </c>
      <c r="AO105" s="179"/>
      <c r="AP105" s="142">
        <v>220000</v>
      </c>
      <c r="AQ105" s="144">
        <f t="shared" si="100"/>
        <v>220000</v>
      </c>
      <c r="AR105" s="145">
        <f t="shared" si="101"/>
        <v>100</v>
      </c>
      <c r="AS105" s="144">
        <f t="shared" si="102"/>
        <v>220000</v>
      </c>
      <c r="AT105" s="145">
        <f t="shared" si="103"/>
        <v>100</v>
      </c>
      <c r="AU105" s="146">
        <f t="shared" si="104"/>
        <v>250</v>
      </c>
      <c r="AV105" s="146" t="str">
        <f t="shared" si="105"/>
        <v/>
      </c>
      <c r="AW105" s="146">
        <f t="shared" si="106"/>
        <v>250</v>
      </c>
      <c r="AX105" s="147">
        <f t="shared" si="107"/>
        <v>0</v>
      </c>
      <c r="AY105" s="147" t="str">
        <f t="shared" si="108"/>
        <v/>
      </c>
      <c r="AZ105" s="147">
        <f t="shared" si="109"/>
        <v>0</v>
      </c>
      <c r="BA105" s="148">
        <f t="shared" si="110"/>
        <v>39204</v>
      </c>
      <c r="BB105" s="149">
        <f t="shared" si="111"/>
        <v>0.1782</v>
      </c>
      <c r="BC105" s="150">
        <f t="shared" si="112"/>
        <v>44.55</v>
      </c>
      <c r="BD105" s="151">
        <f t="shared" si="113"/>
        <v>0</v>
      </c>
      <c r="BE105" s="151">
        <f t="shared" si="114"/>
        <v>44.55</v>
      </c>
      <c r="BF105" s="151" t="str">
        <f t="shared" si="115"/>
        <v>yes</v>
      </c>
      <c r="BG105" s="152">
        <f t="shared" si="116"/>
        <v>0.1782</v>
      </c>
      <c r="BH105" s="152">
        <f t="shared" si="117"/>
        <v>44.55</v>
      </c>
      <c r="BI105" s="151">
        <f t="shared" si="118"/>
        <v>0</v>
      </c>
      <c r="BJ105" s="153">
        <f t="shared" si="119"/>
        <v>44.55</v>
      </c>
      <c r="BK105" s="121" t="str">
        <f t="shared" si="120"/>
        <v>yes</v>
      </c>
      <c r="BL105" s="152">
        <f t="shared" si="121"/>
        <v>0</v>
      </c>
      <c r="BM105" s="152" t="str">
        <f t="shared" si="122"/>
        <v/>
      </c>
      <c r="BN105" s="154">
        <f t="shared" si="123"/>
        <v>0</v>
      </c>
      <c r="BO105" s="154">
        <f t="shared" si="124"/>
        <v>0</v>
      </c>
      <c r="BP105" s="155">
        <f t="shared" si="125"/>
        <v>44.55</v>
      </c>
    </row>
    <row r="106" spans="3:68" s="121" customFormat="1" ht="18" customHeight="1" x14ac:dyDescent="0.15">
      <c r="C106" s="122"/>
      <c r="D106" s="156" t="s">
        <v>41</v>
      </c>
      <c r="E106" s="157" t="s">
        <v>67</v>
      </c>
      <c r="F106" s="158" t="s">
        <v>76</v>
      </c>
      <c r="G106" s="159">
        <f t="shared" si="84"/>
        <v>39204</v>
      </c>
      <c r="H106" s="160">
        <f t="shared" si="85"/>
        <v>40</v>
      </c>
      <c r="I106" s="161">
        <f t="shared" si="86"/>
        <v>3</v>
      </c>
      <c r="J106" s="157" t="s">
        <v>67</v>
      </c>
      <c r="K106" s="162">
        <f t="shared" si="87"/>
        <v>44.55</v>
      </c>
      <c r="L106" s="163">
        <f t="shared" si="88"/>
        <v>44.55</v>
      </c>
      <c r="M106" s="164">
        <f t="shared" si="89"/>
        <v>44.55</v>
      </c>
      <c r="N106" s="165">
        <f t="shared" si="90"/>
        <v>44.55</v>
      </c>
      <c r="O106" s="166">
        <f t="shared" si="91"/>
        <v>0</v>
      </c>
      <c r="P106" s="167">
        <f t="shared" si="92"/>
        <v>1.1363636363636362</v>
      </c>
      <c r="Q106" s="168">
        <f t="shared" si="93"/>
        <v>1.1363636363636362</v>
      </c>
      <c r="R106" s="169" t="str">
        <f t="shared" si="94"/>
        <v/>
      </c>
      <c r="S106" s="170">
        <f t="shared" si="95"/>
        <v>0</v>
      </c>
      <c r="T106" s="171">
        <f t="shared" si="96"/>
        <v>0</v>
      </c>
      <c r="V106" s="139" t="s">
        <v>67</v>
      </c>
      <c r="W106" s="122" t="s">
        <v>4</v>
      </c>
      <c r="Y106" s="140">
        <v>250</v>
      </c>
      <c r="Z106" s="140">
        <v>250</v>
      </c>
      <c r="AA106" s="140">
        <v>250</v>
      </c>
      <c r="AB106" s="140"/>
      <c r="AC106" s="140"/>
      <c r="AD106" s="140"/>
      <c r="AE106" s="140"/>
      <c r="AF106" s="140"/>
      <c r="AG106" s="140"/>
      <c r="AH106" s="141">
        <f t="shared" si="97"/>
        <v>250</v>
      </c>
      <c r="AI106" s="141">
        <f t="shared" si="98"/>
        <v>250</v>
      </c>
      <c r="AJ106" s="141">
        <f t="shared" si="99"/>
        <v>250</v>
      </c>
      <c r="AK106" s="179"/>
      <c r="AL106" s="142">
        <v>220000</v>
      </c>
      <c r="AM106" s="179"/>
      <c r="AN106" s="142">
        <v>220000</v>
      </c>
      <c r="AO106" s="179"/>
      <c r="AP106" s="142">
        <v>220000</v>
      </c>
      <c r="AQ106" s="144">
        <f t="shared" si="100"/>
        <v>220000</v>
      </c>
      <c r="AR106" s="145">
        <f t="shared" si="101"/>
        <v>100</v>
      </c>
      <c r="AS106" s="144">
        <f t="shared" si="102"/>
        <v>220000</v>
      </c>
      <c r="AT106" s="145">
        <f t="shared" si="103"/>
        <v>100</v>
      </c>
      <c r="AU106" s="146">
        <f t="shared" si="104"/>
        <v>250</v>
      </c>
      <c r="AV106" s="146" t="str">
        <f t="shared" si="105"/>
        <v/>
      </c>
      <c r="AW106" s="146">
        <f t="shared" si="106"/>
        <v>250</v>
      </c>
      <c r="AX106" s="147">
        <f t="shared" si="107"/>
        <v>0</v>
      </c>
      <c r="AY106" s="147" t="str">
        <f t="shared" si="108"/>
        <v/>
      </c>
      <c r="AZ106" s="147">
        <f t="shared" si="109"/>
        <v>0</v>
      </c>
      <c r="BA106" s="148">
        <f t="shared" si="110"/>
        <v>39204</v>
      </c>
      <c r="BB106" s="149">
        <f t="shared" si="111"/>
        <v>0.1782</v>
      </c>
      <c r="BC106" s="150">
        <f t="shared" si="112"/>
        <v>44.55</v>
      </c>
      <c r="BD106" s="151">
        <f t="shared" si="113"/>
        <v>0</v>
      </c>
      <c r="BE106" s="151">
        <f t="shared" si="114"/>
        <v>44.55</v>
      </c>
      <c r="BF106" s="151" t="str">
        <f t="shared" si="115"/>
        <v>yes</v>
      </c>
      <c r="BG106" s="152">
        <f t="shared" si="116"/>
        <v>0.1782</v>
      </c>
      <c r="BH106" s="152">
        <f t="shared" si="117"/>
        <v>44.55</v>
      </c>
      <c r="BI106" s="151">
        <f t="shared" si="118"/>
        <v>0</v>
      </c>
      <c r="BJ106" s="153">
        <f t="shared" si="119"/>
        <v>44.55</v>
      </c>
      <c r="BK106" s="121" t="str">
        <f t="shared" si="120"/>
        <v>yes</v>
      </c>
      <c r="BL106" s="152">
        <f t="shared" si="121"/>
        <v>0</v>
      </c>
      <c r="BM106" s="152" t="str">
        <f t="shared" si="122"/>
        <v/>
      </c>
      <c r="BN106" s="154">
        <f t="shared" si="123"/>
        <v>0</v>
      </c>
      <c r="BO106" s="154">
        <f t="shared" si="124"/>
        <v>0</v>
      </c>
      <c r="BP106" s="155">
        <f t="shared" si="125"/>
        <v>44.55</v>
      </c>
    </row>
    <row r="107" spans="3:68" s="121" customFormat="1" ht="18" customHeight="1" x14ac:dyDescent="0.15">
      <c r="C107" s="122"/>
      <c r="D107" s="156" t="s">
        <v>41</v>
      </c>
      <c r="E107" s="157" t="s">
        <v>77</v>
      </c>
      <c r="F107" s="158" t="s">
        <v>79</v>
      </c>
      <c r="G107" s="159">
        <f t="shared" si="84"/>
        <v>39204</v>
      </c>
      <c r="H107" s="160">
        <f t="shared" si="85"/>
        <v>40</v>
      </c>
      <c r="I107" s="161">
        <f t="shared" si="86"/>
        <v>3</v>
      </c>
      <c r="J107" s="157" t="s">
        <v>77</v>
      </c>
      <c r="K107" s="162">
        <f t="shared" si="87"/>
        <v>53.46</v>
      </c>
      <c r="L107" s="163">
        <f t="shared" si="88"/>
        <v>53.46</v>
      </c>
      <c r="M107" s="164">
        <f t="shared" si="89"/>
        <v>53.46</v>
      </c>
      <c r="N107" s="165">
        <f t="shared" si="90"/>
        <v>53.46</v>
      </c>
      <c r="O107" s="166">
        <f t="shared" si="91"/>
        <v>0</v>
      </c>
      <c r="P107" s="167">
        <f t="shared" si="92"/>
        <v>1.3636363636363638</v>
      </c>
      <c r="Q107" s="168">
        <f t="shared" si="93"/>
        <v>1.3636363636363638</v>
      </c>
      <c r="R107" s="169" t="str">
        <f t="shared" si="94"/>
        <v/>
      </c>
      <c r="S107" s="170">
        <f t="shared" si="95"/>
        <v>0</v>
      </c>
      <c r="T107" s="171">
        <f t="shared" si="96"/>
        <v>0</v>
      </c>
      <c r="V107" s="139" t="s">
        <v>77</v>
      </c>
      <c r="W107" s="122" t="s">
        <v>4</v>
      </c>
      <c r="Y107" s="140">
        <v>300</v>
      </c>
      <c r="Z107" s="140">
        <v>300</v>
      </c>
      <c r="AA107" s="140">
        <v>300</v>
      </c>
      <c r="AB107" s="140"/>
      <c r="AC107" s="140"/>
      <c r="AD107" s="140"/>
      <c r="AE107" s="140"/>
      <c r="AF107" s="140"/>
      <c r="AG107" s="140"/>
      <c r="AH107" s="141">
        <f t="shared" si="97"/>
        <v>300</v>
      </c>
      <c r="AI107" s="141">
        <f t="shared" si="98"/>
        <v>300</v>
      </c>
      <c r="AJ107" s="141">
        <f t="shared" si="99"/>
        <v>300</v>
      </c>
      <c r="AK107" s="179"/>
      <c r="AL107" s="142">
        <v>220000</v>
      </c>
      <c r="AM107" s="179"/>
      <c r="AN107" s="142">
        <v>220000</v>
      </c>
      <c r="AO107" s="179"/>
      <c r="AP107" s="142">
        <v>220000</v>
      </c>
      <c r="AQ107" s="144">
        <f t="shared" si="100"/>
        <v>220000</v>
      </c>
      <c r="AR107" s="145">
        <f t="shared" si="101"/>
        <v>100</v>
      </c>
      <c r="AS107" s="144">
        <f t="shared" si="102"/>
        <v>220000</v>
      </c>
      <c r="AT107" s="145">
        <f t="shared" si="103"/>
        <v>100</v>
      </c>
      <c r="AU107" s="146">
        <f t="shared" si="104"/>
        <v>300</v>
      </c>
      <c r="AV107" s="146" t="str">
        <f t="shared" si="105"/>
        <v/>
      </c>
      <c r="AW107" s="146">
        <f t="shared" si="106"/>
        <v>300</v>
      </c>
      <c r="AX107" s="147">
        <f t="shared" si="107"/>
        <v>0</v>
      </c>
      <c r="AY107" s="147" t="str">
        <f t="shared" si="108"/>
        <v/>
      </c>
      <c r="AZ107" s="147">
        <f t="shared" si="109"/>
        <v>0</v>
      </c>
      <c r="BA107" s="148">
        <f t="shared" si="110"/>
        <v>39204</v>
      </c>
      <c r="BB107" s="149">
        <f t="shared" si="111"/>
        <v>0.1782</v>
      </c>
      <c r="BC107" s="150">
        <f t="shared" si="112"/>
        <v>53.46</v>
      </c>
      <c r="BD107" s="151">
        <f t="shared" si="113"/>
        <v>0</v>
      </c>
      <c r="BE107" s="151">
        <f t="shared" si="114"/>
        <v>53.46</v>
      </c>
      <c r="BF107" s="151" t="str">
        <f t="shared" si="115"/>
        <v>yes</v>
      </c>
      <c r="BG107" s="152">
        <f t="shared" si="116"/>
        <v>0.1782</v>
      </c>
      <c r="BH107" s="152">
        <f t="shared" si="117"/>
        <v>53.46</v>
      </c>
      <c r="BI107" s="151">
        <f t="shared" si="118"/>
        <v>0</v>
      </c>
      <c r="BJ107" s="153">
        <f t="shared" si="119"/>
        <v>53.46</v>
      </c>
      <c r="BK107" s="121" t="str">
        <f t="shared" si="120"/>
        <v>yes</v>
      </c>
      <c r="BL107" s="152">
        <f t="shared" si="121"/>
        <v>0</v>
      </c>
      <c r="BM107" s="152" t="str">
        <f t="shared" si="122"/>
        <v/>
      </c>
      <c r="BN107" s="154">
        <f t="shared" si="123"/>
        <v>0</v>
      </c>
      <c r="BO107" s="154">
        <f t="shared" si="124"/>
        <v>0</v>
      </c>
      <c r="BP107" s="155">
        <f t="shared" si="125"/>
        <v>53.460000000000008</v>
      </c>
    </row>
    <row r="108" spans="3:68" s="121" customFormat="1" ht="18" customHeight="1" x14ac:dyDescent="0.15">
      <c r="C108" s="122"/>
      <c r="D108" s="156" t="s">
        <v>41</v>
      </c>
      <c r="E108" s="157" t="s">
        <v>121</v>
      </c>
      <c r="F108" s="158" t="s">
        <v>205</v>
      </c>
      <c r="G108" s="159">
        <f t="shared" si="84"/>
        <v>39204</v>
      </c>
      <c r="H108" s="160">
        <f t="shared" si="85"/>
        <v>40</v>
      </c>
      <c r="I108" s="161">
        <f t="shared" si="86"/>
        <v>3</v>
      </c>
      <c r="J108" s="157" t="s">
        <v>22</v>
      </c>
      <c r="K108" s="162">
        <f t="shared" si="87"/>
        <v>0</v>
      </c>
      <c r="L108" s="163">
        <f t="shared" si="88"/>
        <v>64.152000000000001</v>
      </c>
      <c r="M108" s="164" t="str">
        <f t="shared" si="89"/>
        <v/>
      </c>
      <c r="N108" s="165">
        <f t="shared" si="90"/>
        <v>64.152000000000001</v>
      </c>
      <c r="O108" s="166" t="str">
        <f t="shared" si="91"/>
        <v>New</v>
      </c>
      <c r="P108" s="167">
        <f t="shared" si="92"/>
        <v>0</v>
      </c>
      <c r="Q108" s="168">
        <f t="shared" si="93"/>
        <v>1.6363636363636362</v>
      </c>
      <c r="R108" s="169" t="str">
        <f t="shared" si="94"/>
        <v>New</v>
      </c>
      <c r="S108" s="170" t="str">
        <f t="shared" si="95"/>
        <v>New</v>
      </c>
      <c r="T108" s="171" t="str">
        <f t="shared" si="96"/>
        <v/>
      </c>
      <c r="V108" s="139" t="s">
        <v>121</v>
      </c>
      <c r="W108" s="122" t="s">
        <v>4</v>
      </c>
      <c r="Y108" s="140"/>
      <c r="Z108" s="140"/>
      <c r="AA108" s="140">
        <v>360</v>
      </c>
      <c r="AB108" s="140"/>
      <c r="AC108" s="140"/>
      <c r="AD108" s="140"/>
      <c r="AE108" s="140"/>
      <c r="AF108" s="140"/>
      <c r="AG108" s="140"/>
      <c r="AH108" s="141">
        <f t="shared" si="97"/>
        <v>0</v>
      </c>
      <c r="AI108" s="141">
        <f t="shared" si="98"/>
        <v>0</v>
      </c>
      <c r="AJ108" s="141">
        <f t="shared" si="99"/>
        <v>360</v>
      </c>
      <c r="AK108" s="179"/>
      <c r="AL108" s="142">
        <v>220000</v>
      </c>
      <c r="AM108" s="179"/>
      <c r="AN108" s="142">
        <v>220000</v>
      </c>
      <c r="AO108" s="179"/>
      <c r="AP108" s="142">
        <v>220000</v>
      </c>
      <c r="AQ108" s="144">
        <f t="shared" si="100"/>
        <v>220000</v>
      </c>
      <c r="AR108" s="145">
        <f t="shared" si="101"/>
        <v>100</v>
      </c>
      <c r="AS108" s="144">
        <f t="shared" si="102"/>
        <v>220000</v>
      </c>
      <c r="AT108" s="145">
        <f t="shared" si="103"/>
        <v>100</v>
      </c>
      <c r="AU108" s="146" t="str">
        <f t="shared" si="104"/>
        <v/>
      </c>
      <c r="AV108" s="146" t="str">
        <f t="shared" si="105"/>
        <v/>
      </c>
      <c r="AW108" s="146" t="str">
        <f t="shared" si="106"/>
        <v/>
      </c>
      <c r="AX108" s="147" t="str">
        <f t="shared" si="107"/>
        <v/>
      </c>
      <c r="AY108" s="147" t="str">
        <f t="shared" si="108"/>
        <v/>
      </c>
      <c r="AZ108" s="147" t="str">
        <f t="shared" si="109"/>
        <v>New</v>
      </c>
      <c r="BA108" s="148">
        <f t="shared" si="110"/>
        <v>39204</v>
      </c>
      <c r="BB108" s="149">
        <f t="shared" si="111"/>
        <v>0.1782</v>
      </c>
      <c r="BC108" s="150">
        <f t="shared" si="112"/>
        <v>64.152000000000001</v>
      </c>
      <c r="BD108" s="151">
        <f t="shared" si="113"/>
        <v>0</v>
      </c>
      <c r="BE108" s="151">
        <f t="shared" si="114"/>
        <v>64.152000000000001</v>
      </c>
      <c r="BF108" s="151" t="str">
        <f t="shared" si="115"/>
        <v>yes</v>
      </c>
      <c r="BG108" s="152">
        <f t="shared" si="116"/>
        <v>0.1782</v>
      </c>
      <c r="BH108" s="152" t="str">
        <f t="shared" si="117"/>
        <v/>
      </c>
      <c r="BI108" s="151">
        <f t="shared" si="118"/>
        <v>0</v>
      </c>
      <c r="BJ108" s="153">
        <f t="shared" si="119"/>
        <v>0</v>
      </c>
      <c r="BK108" s="121" t="str">
        <f t="shared" si="120"/>
        <v>yes</v>
      </c>
      <c r="BL108" s="152" t="str">
        <f t="shared" si="121"/>
        <v/>
      </c>
      <c r="BM108" s="152" t="str">
        <f t="shared" si="122"/>
        <v/>
      </c>
      <c r="BN108" s="154" t="str">
        <f t="shared" si="123"/>
        <v/>
      </c>
      <c r="BO108" s="154" t="e">
        <f t="shared" si="124"/>
        <v>#VALUE!</v>
      </c>
      <c r="BP108" s="155">
        <f t="shared" si="125"/>
        <v>64.152000000000001</v>
      </c>
    </row>
    <row r="109" spans="3:68" s="121" customFormat="1" ht="18" customHeight="1" x14ac:dyDescent="0.15">
      <c r="C109" s="122"/>
      <c r="D109" s="156" t="s">
        <v>41</v>
      </c>
      <c r="E109" s="157" t="s">
        <v>77</v>
      </c>
      <c r="F109" s="158" t="s">
        <v>175</v>
      </c>
      <c r="G109" s="159">
        <f t="shared" si="84"/>
        <v>39204</v>
      </c>
      <c r="H109" s="160">
        <f t="shared" si="85"/>
        <v>40</v>
      </c>
      <c r="I109" s="161">
        <f t="shared" si="86"/>
        <v>3</v>
      </c>
      <c r="J109" s="157" t="s">
        <v>77</v>
      </c>
      <c r="K109" s="162">
        <f t="shared" si="87"/>
        <v>62.37</v>
      </c>
      <c r="L109" s="163">
        <f t="shared" si="88"/>
        <v>62.37</v>
      </c>
      <c r="M109" s="164">
        <f t="shared" si="89"/>
        <v>62.37</v>
      </c>
      <c r="N109" s="165">
        <f t="shared" si="90"/>
        <v>62.37</v>
      </c>
      <c r="O109" s="166">
        <f t="shared" si="91"/>
        <v>0</v>
      </c>
      <c r="P109" s="167">
        <f t="shared" si="92"/>
        <v>1.5909090909090911</v>
      </c>
      <c r="Q109" s="168">
        <f t="shared" si="93"/>
        <v>1.5909090909090911</v>
      </c>
      <c r="R109" s="169" t="str">
        <f t="shared" si="94"/>
        <v/>
      </c>
      <c r="S109" s="170">
        <f t="shared" si="95"/>
        <v>0</v>
      </c>
      <c r="T109" s="171">
        <f t="shared" si="96"/>
        <v>0</v>
      </c>
      <c r="V109" s="139" t="s">
        <v>77</v>
      </c>
      <c r="W109" s="122" t="s">
        <v>4</v>
      </c>
      <c r="Y109" s="140"/>
      <c r="Z109" s="140">
        <v>350</v>
      </c>
      <c r="AA109" s="140">
        <v>350</v>
      </c>
      <c r="AB109" s="140"/>
      <c r="AC109" s="140"/>
      <c r="AD109" s="140"/>
      <c r="AE109" s="140"/>
      <c r="AF109" s="140"/>
      <c r="AG109" s="140"/>
      <c r="AH109" s="141">
        <f t="shared" si="97"/>
        <v>0</v>
      </c>
      <c r="AI109" s="141">
        <f t="shared" si="98"/>
        <v>350</v>
      </c>
      <c r="AJ109" s="141">
        <f t="shared" si="99"/>
        <v>350</v>
      </c>
      <c r="AK109" s="179"/>
      <c r="AL109" s="142">
        <v>220000</v>
      </c>
      <c r="AM109" s="179"/>
      <c r="AN109" s="142">
        <v>220000</v>
      </c>
      <c r="AO109" s="179"/>
      <c r="AP109" s="142">
        <v>220000</v>
      </c>
      <c r="AQ109" s="144">
        <f t="shared" si="100"/>
        <v>220000</v>
      </c>
      <c r="AR109" s="145">
        <f t="shared" si="101"/>
        <v>100</v>
      </c>
      <c r="AS109" s="144">
        <f t="shared" si="102"/>
        <v>220000</v>
      </c>
      <c r="AT109" s="145">
        <f t="shared" si="103"/>
        <v>100</v>
      </c>
      <c r="AU109" s="146">
        <f t="shared" si="104"/>
        <v>350</v>
      </c>
      <c r="AV109" s="146" t="str">
        <f t="shared" si="105"/>
        <v/>
      </c>
      <c r="AW109" s="146">
        <f t="shared" si="106"/>
        <v>350</v>
      </c>
      <c r="AX109" s="147">
        <f t="shared" si="107"/>
        <v>0</v>
      </c>
      <c r="AY109" s="147" t="str">
        <f t="shared" si="108"/>
        <v/>
      </c>
      <c r="AZ109" s="147">
        <f t="shared" si="109"/>
        <v>0</v>
      </c>
      <c r="BA109" s="148">
        <f t="shared" si="110"/>
        <v>39204</v>
      </c>
      <c r="BB109" s="149">
        <f t="shared" si="111"/>
        <v>0.1782</v>
      </c>
      <c r="BC109" s="150">
        <f t="shared" si="112"/>
        <v>62.37</v>
      </c>
      <c r="BD109" s="151">
        <f t="shared" si="113"/>
        <v>0</v>
      </c>
      <c r="BE109" s="151">
        <f t="shared" si="114"/>
        <v>62.37</v>
      </c>
      <c r="BF109" s="151" t="str">
        <f t="shared" si="115"/>
        <v>yes</v>
      </c>
      <c r="BG109" s="152">
        <f t="shared" si="116"/>
        <v>0.1782</v>
      </c>
      <c r="BH109" s="152">
        <f t="shared" si="117"/>
        <v>62.37</v>
      </c>
      <c r="BI109" s="151">
        <f t="shared" si="118"/>
        <v>0</v>
      </c>
      <c r="BJ109" s="153">
        <f t="shared" si="119"/>
        <v>62.37</v>
      </c>
      <c r="BK109" s="121" t="str">
        <f t="shared" si="120"/>
        <v>yes</v>
      </c>
      <c r="BL109" s="152">
        <f t="shared" si="121"/>
        <v>0</v>
      </c>
      <c r="BM109" s="152" t="str">
        <f t="shared" si="122"/>
        <v/>
      </c>
      <c r="BN109" s="154">
        <f t="shared" si="123"/>
        <v>0</v>
      </c>
      <c r="BO109" s="154">
        <f t="shared" si="124"/>
        <v>0</v>
      </c>
      <c r="BP109" s="155">
        <f t="shared" si="125"/>
        <v>62.370000000000005</v>
      </c>
    </row>
    <row r="110" spans="3:68" s="121" customFormat="1" ht="18" customHeight="1" x14ac:dyDescent="0.15">
      <c r="C110" s="122"/>
      <c r="D110" s="156" t="s">
        <v>41</v>
      </c>
      <c r="E110" s="157" t="s">
        <v>77</v>
      </c>
      <c r="F110" s="158" t="s">
        <v>176</v>
      </c>
      <c r="G110" s="159">
        <f t="shared" si="84"/>
        <v>39204</v>
      </c>
      <c r="H110" s="160">
        <f t="shared" si="85"/>
        <v>40</v>
      </c>
      <c r="I110" s="161">
        <f t="shared" si="86"/>
        <v>3</v>
      </c>
      <c r="J110" s="157" t="s">
        <v>77</v>
      </c>
      <c r="K110" s="162">
        <f t="shared" si="87"/>
        <v>62.37</v>
      </c>
      <c r="L110" s="163">
        <f t="shared" si="88"/>
        <v>62.37</v>
      </c>
      <c r="M110" s="164">
        <f t="shared" si="89"/>
        <v>62.37</v>
      </c>
      <c r="N110" s="165">
        <f t="shared" si="90"/>
        <v>62.37</v>
      </c>
      <c r="O110" s="166">
        <f t="shared" si="91"/>
        <v>0</v>
      </c>
      <c r="P110" s="167">
        <f t="shared" si="92"/>
        <v>1.5909090909090911</v>
      </c>
      <c r="Q110" s="168">
        <f t="shared" si="93"/>
        <v>1.5909090909090911</v>
      </c>
      <c r="R110" s="169" t="str">
        <f t="shared" si="94"/>
        <v/>
      </c>
      <c r="S110" s="170">
        <f t="shared" si="95"/>
        <v>0</v>
      </c>
      <c r="T110" s="171">
        <f t="shared" si="96"/>
        <v>0</v>
      </c>
      <c r="V110" s="139" t="s">
        <v>77</v>
      </c>
      <c r="W110" s="122" t="s">
        <v>4</v>
      </c>
      <c r="Y110" s="140"/>
      <c r="Z110" s="140">
        <v>350</v>
      </c>
      <c r="AA110" s="140">
        <v>350</v>
      </c>
      <c r="AB110" s="140"/>
      <c r="AC110" s="140"/>
      <c r="AD110" s="140"/>
      <c r="AE110" s="140"/>
      <c r="AF110" s="140"/>
      <c r="AG110" s="140"/>
      <c r="AH110" s="141">
        <f t="shared" si="97"/>
        <v>0</v>
      </c>
      <c r="AI110" s="141">
        <f t="shared" si="98"/>
        <v>350</v>
      </c>
      <c r="AJ110" s="141">
        <f t="shared" si="99"/>
        <v>350</v>
      </c>
      <c r="AK110" s="179"/>
      <c r="AL110" s="142">
        <v>220000</v>
      </c>
      <c r="AM110" s="179"/>
      <c r="AN110" s="142">
        <v>220000</v>
      </c>
      <c r="AO110" s="179"/>
      <c r="AP110" s="142">
        <v>220000</v>
      </c>
      <c r="AQ110" s="144">
        <f t="shared" si="100"/>
        <v>220000</v>
      </c>
      <c r="AR110" s="145">
        <f t="shared" si="101"/>
        <v>100</v>
      </c>
      <c r="AS110" s="144">
        <f t="shared" si="102"/>
        <v>220000</v>
      </c>
      <c r="AT110" s="145">
        <f t="shared" si="103"/>
        <v>100</v>
      </c>
      <c r="AU110" s="146">
        <f t="shared" si="104"/>
        <v>350</v>
      </c>
      <c r="AV110" s="146" t="str">
        <f t="shared" si="105"/>
        <v/>
      </c>
      <c r="AW110" s="146">
        <f t="shared" si="106"/>
        <v>350</v>
      </c>
      <c r="AX110" s="147">
        <f t="shared" si="107"/>
        <v>0</v>
      </c>
      <c r="AY110" s="147" t="str">
        <f t="shared" si="108"/>
        <v/>
      </c>
      <c r="AZ110" s="147">
        <f t="shared" si="109"/>
        <v>0</v>
      </c>
      <c r="BA110" s="148">
        <f t="shared" si="110"/>
        <v>39204</v>
      </c>
      <c r="BB110" s="149">
        <f t="shared" si="111"/>
        <v>0.1782</v>
      </c>
      <c r="BC110" s="150">
        <f t="shared" si="112"/>
        <v>62.37</v>
      </c>
      <c r="BD110" s="151">
        <f t="shared" si="113"/>
        <v>0</v>
      </c>
      <c r="BE110" s="151">
        <f t="shared" si="114"/>
        <v>62.37</v>
      </c>
      <c r="BF110" s="151" t="str">
        <f t="shared" si="115"/>
        <v>yes</v>
      </c>
      <c r="BG110" s="152">
        <f t="shared" si="116"/>
        <v>0.1782</v>
      </c>
      <c r="BH110" s="152">
        <f t="shared" si="117"/>
        <v>62.37</v>
      </c>
      <c r="BI110" s="151">
        <f t="shared" si="118"/>
        <v>0</v>
      </c>
      <c r="BJ110" s="153">
        <f t="shared" si="119"/>
        <v>62.37</v>
      </c>
      <c r="BK110" s="121" t="str">
        <f t="shared" si="120"/>
        <v>yes</v>
      </c>
      <c r="BL110" s="152">
        <f t="shared" si="121"/>
        <v>0</v>
      </c>
      <c r="BM110" s="152" t="str">
        <f t="shared" si="122"/>
        <v/>
      </c>
      <c r="BN110" s="154">
        <f t="shared" si="123"/>
        <v>0</v>
      </c>
      <c r="BO110" s="154">
        <f t="shared" si="124"/>
        <v>0</v>
      </c>
      <c r="BP110" s="155">
        <f t="shared" si="125"/>
        <v>62.370000000000005</v>
      </c>
    </row>
    <row r="111" spans="3:68" s="121" customFormat="1" ht="18" customHeight="1" x14ac:dyDescent="0.15">
      <c r="C111" s="122"/>
      <c r="D111" s="156" t="s">
        <v>26</v>
      </c>
      <c r="E111" s="157" t="s">
        <v>146</v>
      </c>
      <c r="F111" s="158" t="s">
        <v>180</v>
      </c>
      <c r="G111" s="159">
        <f t="shared" si="84"/>
        <v>39204</v>
      </c>
      <c r="H111" s="160">
        <f t="shared" si="85"/>
        <v>40</v>
      </c>
      <c r="I111" s="161">
        <f t="shared" si="86"/>
        <v>3</v>
      </c>
      <c r="J111" s="157" t="s">
        <v>146</v>
      </c>
      <c r="K111" s="162">
        <f t="shared" si="87"/>
        <v>75.160886086956523</v>
      </c>
      <c r="L111" s="163">
        <f t="shared" si="88"/>
        <v>76.285870434782609</v>
      </c>
      <c r="M111" s="164">
        <f t="shared" si="89"/>
        <v>75.160886086956523</v>
      </c>
      <c r="N111" s="165">
        <f t="shared" si="90"/>
        <v>76.285870434782609</v>
      </c>
      <c r="O111" s="166">
        <f t="shared" si="91"/>
        <v>1.4967683410817445E-2</v>
      </c>
      <c r="P111" s="167">
        <f t="shared" si="92"/>
        <v>1.9171739130434782</v>
      </c>
      <c r="Q111" s="168">
        <f t="shared" si="93"/>
        <v>1.9458695652173914</v>
      </c>
      <c r="R111" s="169" t="str">
        <f t="shared" si="94"/>
        <v/>
      </c>
      <c r="S111" s="170">
        <f t="shared" si="95"/>
        <v>1.1249843478260857</v>
      </c>
      <c r="T111" s="171">
        <f t="shared" si="96"/>
        <v>1.4967683410817535E-2</v>
      </c>
      <c r="V111" s="176" t="s">
        <v>146</v>
      </c>
      <c r="W111" s="122" t="s">
        <v>4</v>
      </c>
      <c r="Y111" s="141"/>
      <c r="Z111" s="141">
        <v>440.95</v>
      </c>
      <c r="AA111" s="141">
        <v>447.55</v>
      </c>
      <c r="AB111" s="141"/>
      <c r="AC111" s="141"/>
      <c r="AD111" s="141"/>
      <c r="AE111" s="141"/>
      <c r="AF111" s="141"/>
      <c r="AG111" s="141"/>
      <c r="AH111" s="141">
        <f t="shared" si="97"/>
        <v>0</v>
      </c>
      <c r="AI111" s="141">
        <f t="shared" si="98"/>
        <v>440.95</v>
      </c>
      <c r="AJ111" s="141">
        <f t="shared" si="99"/>
        <v>447.55</v>
      </c>
      <c r="AK111" s="179"/>
      <c r="AL111" s="142">
        <v>230000</v>
      </c>
      <c r="AM111" s="179"/>
      <c r="AN111" s="142">
        <v>230000</v>
      </c>
      <c r="AO111" s="179"/>
      <c r="AP111" s="142">
        <v>230000</v>
      </c>
      <c r="AQ111" s="144">
        <f t="shared" si="100"/>
        <v>230000</v>
      </c>
      <c r="AR111" s="145">
        <f t="shared" si="101"/>
        <v>100</v>
      </c>
      <c r="AS111" s="144">
        <f t="shared" si="102"/>
        <v>230000</v>
      </c>
      <c r="AT111" s="145">
        <f t="shared" si="103"/>
        <v>100</v>
      </c>
      <c r="AU111" s="146">
        <f t="shared" si="104"/>
        <v>440.94999999999993</v>
      </c>
      <c r="AV111" s="146" t="str">
        <f t="shared" si="105"/>
        <v/>
      </c>
      <c r="AW111" s="146">
        <f t="shared" si="106"/>
        <v>440.94999999999993</v>
      </c>
      <c r="AX111" s="147">
        <f t="shared" si="107"/>
        <v>6.6000000000000796</v>
      </c>
      <c r="AY111" s="147" t="str">
        <f t="shared" si="108"/>
        <v/>
      </c>
      <c r="AZ111" s="147">
        <f t="shared" si="109"/>
        <v>6.6000000000000796</v>
      </c>
      <c r="BA111" s="148">
        <f t="shared" si="110"/>
        <v>39204</v>
      </c>
      <c r="BB111" s="149">
        <f t="shared" si="111"/>
        <v>0.17045217391304349</v>
      </c>
      <c r="BC111" s="150">
        <f t="shared" si="112"/>
        <v>76.285870434782609</v>
      </c>
      <c r="BD111" s="151">
        <f t="shared" si="113"/>
        <v>0</v>
      </c>
      <c r="BE111" s="151">
        <f t="shared" si="114"/>
        <v>76.285870434782609</v>
      </c>
      <c r="BF111" s="151" t="str">
        <f t="shared" si="115"/>
        <v>yes</v>
      </c>
      <c r="BG111" s="152">
        <f t="shared" si="116"/>
        <v>0.17045217391304349</v>
      </c>
      <c r="BH111" s="152">
        <f t="shared" si="117"/>
        <v>75.160886086956523</v>
      </c>
      <c r="BI111" s="151">
        <f t="shared" si="118"/>
        <v>0</v>
      </c>
      <c r="BJ111" s="153">
        <f t="shared" si="119"/>
        <v>75.160886086956523</v>
      </c>
      <c r="BK111" s="121" t="str">
        <f t="shared" si="120"/>
        <v>yes</v>
      </c>
      <c r="BL111" s="152">
        <f t="shared" si="121"/>
        <v>1.1249843478260857</v>
      </c>
      <c r="BM111" s="152" t="str">
        <f t="shared" si="122"/>
        <v/>
      </c>
      <c r="BN111" s="154">
        <f t="shared" si="123"/>
        <v>1.1249843478260857</v>
      </c>
      <c r="BO111" s="154">
        <f t="shared" si="124"/>
        <v>0</v>
      </c>
      <c r="BP111" s="155">
        <f t="shared" si="125"/>
        <v>76.285870434782609</v>
      </c>
    </row>
    <row r="112" spans="3:68" s="121" customFormat="1" ht="18" customHeight="1" x14ac:dyDescent="0.15">
      <c r="C112" s="122"/>
      <c r="D112" s="156" t="s">
        <v>26</v>
      </c>
      <c r="E112" s="157" t="s">
        <v>82</v>
      </c>
      <c r="F112" s="158" t="s">
        <v>86</v>
      </c>
      <c r="G112" s="159">
        <f t="shared" si="84"/>
        <v>39204</v>
      </c>
      <c r="H112" s="160">
        <f t="shared" si="85"/>
        <v>40</v>
      </c>
      <c r="I112" s="161">
        <f t="shared" si="86"/>
        <v>3</v>
      </c>
      <c r="J112" s="157" t="s">
        <v>82</v>
      </c>
      <c r="K112" s="162">
        <f t="shared" si="87"/>
        <v>63.058781739130431</v>
      </c>
      <c r="L112" s="163">
        <f t="shared" si="88"/>
        <v>63.058781739130431</v>
      </c>
      <c r="M112" s="164">
        <f t="shared" si="89"/>
        <v>63.058781739130431</v>
      </c>
      <c r="N112" s="165">
        <f t="shared" si="90"/>
        <v>63.058781739130431</v>
      </c>
      <c r="O112" s="166">
        <f t="shared" si="91"/>
        <v>0</v>
      </c>
      <c r="P112" s="167">
        <f t="shared" si="92"/>
        <v>1.6084782608695651</v>
      </c>
      <c r="Q112" s="168">
        <f t="shared" si="93"/>
        <v>1.6084782608695651</v>
      </c>
      <c r="R112" s="169" t="str">
        <f t="shared" si="94"/>
        <v/>
      </c>
      <c r="S112" s="170">
        <f t="shared" si="95"/>
        <v>0</v>
      </c>
      <c r="T112" s="171">
        <f t="shared" si="96"/>
        <v>0</v>
      </c>
      <c r="V112" s="176" t="s">
        <v>82</v>
      </c>
      <c r="W112" s="122" t="s">
        <v>4</v>
      </c>
      <c r="Y112" s="141">
        <v>365.9</v>
      </c>
      <c r="Z112" s="141">
        <v>369.95</v>
      </c>
      <c r="AA112" s="141">
        <v>369.95</v>
      </c>
      <c r="AB112" s="141"/>
      <c r="AC112" s="141"/>
      <c r="AD112" s="141"/>
      <c r="AE112" s="141"/>
      <c r="AF112" s="141"/>
      <c r="AG112" s="141"/>
      <c r="AH112" s="141">
        <f t="shared" si="97"/>
        <v>365.9</v>
      </c>
      <c r="AI112" s="141">
        <f t="shared" si="98"/>
        <v>369.95</v>
      </c>
      <c r="AJ112" s="141">
        <f t="shared" si="99"/>
        <v>369.95</v>
      </c>
      <c r="AK112" s="179"/>
      <c r="AL112" s="142">
        <v>230000</v>
      </c>
      <c r="AM112" s="179"/>
      <c r="AN112" s="142">
        <v>230000</v>
      </c>
      <c r="AO112" s="179"/>
      <c r="AP112" s="142">
        <v>230000</v>
      </c>
      <c r="AQ112" s="144">
        <f t="shared" si="100"/>
        <v>230000</v>
      </c>
      <c r="AR112" s="145">
        <f t="shared" si="101"/>
        <v>100</v>
      </c>
      <c r="AS112" s="144">
        <f t="shared" si="102"/>
        <v>230000</v>
      </c>
      <c r="AT112" s="145">
        <f t="shared" si="103"/>
        <v>100</v>
      </c>
      <c r="AU112" s="146">
        <f t="shared" si="104"/>
        <v>369.95</v>
      </c>
      <c r="AV112" s="146" t="str">
        <f t="shared" si="105"/>
        <v/>
      </c>
      <c r="AW112" s="146">
        <f t="shared" si="106"/>
        <v>369.95</v>
      </c>
      <c r="AX112" s="147">
        <f t="shared" si="107"/>
        <v>0</v>
      </c>
      <c r="AY112" s="147" t="str">
        <f t="shared" si="108"/>
        <v/>
      </c>
      <c r="AZ112" s="147">
        <f t="shared" si="109"/>
        <v>0</v>
      </c>
      <c r="BA112" s="148">
        <f t="shared" si="110"/>
        <v>39204</v>
      </c>
      <c r="BB112" s="149">
        <f t="shared" si="111"/>
        <v>0.17045217391304349</v>
      </c>
      <c r="BC112" s="150">
        <f t="shared" si="112"/>
        <v>63.058781739130431</v>
      </c>
      <c r="BD112" s="151">
        <f t="shared" si="113"/>
        <v>0</v>
      </c>
      <c r="BE112" s="151">
        <f t="shared" si="114"/>
        <v>63.058781739130431</v>
      </c>
      <c r="BF112" s="151" t="str">
        <f t="shared" si="115"/>
        <v>yes</v>
      </c>
      <c r="BG112" s="152">
        <f t="shared" si="116"/>
        <v>0.17045217391304349</v>
      </c>
      <c r="BH112" s="152">
        <f t="shared" si="117"/>
        <v>63.058781739130431</v>
      </c>
      <c r="BI112" s="151">
        <f t="shared" si="118"/>
        <v>0</v>
      </c>
      <c r="BJ112" s="153">
        <f t="shared" si="119"/>
        <v>63.058781739130431</v>
      </c>
      <c r="BK112" s="121" t="str">
        <f t="shared" si="120"/>
        <v>yes</v>
      </c>
      <c r="BL112" s="152">
        <f t="shared" si="121"/>
        <v>0</v>
      </c>
      <c r="BM112" s="152" t="str">
        <f t="shared" si="122"/>
        <v/>
      </c>
      <c r="BN112" s="154">
        <f t="shared" si="123"/>
        <v>0</v>
      </c>
      <c r="BO112" s="154">
        <f t="shared" si="124"/>
        <v>0</v>
      </c>
      <c r="BP112" s="155">
        <f t="shared" si="125"/>
        <v>63.058781739130431</v>
      </c>
    </row>
    <row r="113" spans="3:68" s="121" customFormat="1" ht="18" customHeight="1" x14ac:dyDescent="0.15">
      <c r="C113" s="122"/>
      <c r="D113" s="156" t="s">
        <v>26</v>
      </c>
      <c r="E113" s="157" t="s">
        <v>102</v>
      </c>
      <c r="F113" s="158" t="s">
        <v>91</v>
      </c>
      <c r="G113" s="159">
        <f t="shared" si="84"/>
        <v>39204</v>
      </c>
      <c r="H113" s="160">
        <f t="shared" si="85"/>
        <v>40</v>
      </c>
      <c r="I113" s="161">
        <f t="shared" si="86"/>
        <v>3</v>
      </c>
      <c r="J113" s="157" t="s">
        <v>102</v>
      </c>
      <c r="K113" s="162">
        <f t="shared" si="87"/>
        <v>49.422607826086953</v>
      </c>
      <c r="L113" s="163">
        <f t="shared" si="88"/>
        <v>47.718086086956518</v>
      </c>
      <c r="M113" s="164">
        <f t="shared" si="89"/>
        <v>49.422607826086953</v>
      </c>
      <c r="N113" s="165">
        <f t="shared" si="90"/>
        <v>47.718086086956518</v>
      </c>
      <c r="O113" s="166">
        <f t="shared" si="91"/>
        <v>-3.4488704949129145E-2</v>
      </c>
      <c r="P113" s="167">
        <f t="shared" si="92"/>
        <v>1.2606521739130434</v>
      </c>
      <c r="Q113" s="168">
        <f t="shared" si="93"/>
        <v>1.2171739130434782</v>
      </c>
      <c r="R113" s="169" t="str">
        <f t="shared" si="94"/>
        <v/>
      </c>
      <c r="S113" s="170">
        <f t="shared" si="95"/>
        <v>-1.7045217391304348</v>
      </c>
      <c r="T113" s="171">
        <f t="shared" si="96"/>
        <v>-3.4488704949129166E-2</v>
      </c>
      <c r="V113" s="176" t="s">
        <v>102</v>
      </c>
      <c r="W113" s="122" t="s">
        <v>4</v>
      </c>
      <c r="Y113" s="141">
        <v>299.91000000000003</v>
      </c>
      <c r="Z113" s="141">
        <v>289.95</v>
      </c>
      <c r="AA113" s="141">
        <v>279.95</v>
      </c>
      <c r="AB113" s="141"/>
      <c r="AC113" s="141"/>
      <c r="AD113" s="141"/>
      <c r="AE113" s="141"/>
      <c r="AF113" s="141"/>
      <c r="AG113" s="141"/>
      <c r="AH113" s="141">
        <f t="shared" si="97"/>
        <v>299.91000000000003</v>
      </c>
      <c r="AI113" s="141">
        <f t="shared" si="98"/>
        <v>289.95</v>
      </c>
      <c r="AJ113" s="141">
        <f t="shared" si="99"/>
        <v>279.95</v>
      </c>
      <c r="AK113" s="179"/>
      <c r="AL113" s="142">
        <v>230000</v>
      </c>
      <c r="AM113" s="179"/>
      <c r="AN113" s="142">
        <v>230000</v>
      </c>
      <c r="AO113" s="179"/>
      <c r="AP113" s="142">
        <v>230000</v>
      </c>
      <c r="AQ113" s="144">
        <f t="shared" si="100"/>
        <v>230000</v>
      </c>
      <c r="AR113" s="145">
        <f t="shared" si="101"/>
        <v>100</v>
      </c>
      <c r="AS113" s="144">
        <f t="shared" si="102"/>
        <v>230000</v>
      </c>
      <c r="AT113" s="145">
        <f t="shared" si="103"/>
        <v>100</v>
      </c>
      <c r="AU113" s="146">
        <f t="shared" si="104"/>
        <v>289.95</v>
      </c>
      <c r="AV113" s="146" t="str">
        <f t="shared" si="105"/>
        <v/>
      </c>
      <c r="AW113" s="146">
        <f t="shared" si="106"/>
        <v>289.95</v>
      </c>
      <c r="AX113" s="147">
        <f t="shared" si="107"/>
        <v>-10</v>
      </c>
      <c r="AY113" s="147" t="str">
        <f t="shared" si="108"/>
        <v/>
      </c>
      <c r="AZ113" s="147">
        <f t="shared" si="109"/>
        <v>-10</v>
      </c>
      <c r="BA113" s="148">
        <f t="shared" si="110"/>
        <v>39204</v>
      </c>
      <c r="BB113" s="149">
        <f t="shared" si="111"/>
        <v>0.17045217391304349</v>
      </c>
      <c r="BC113" s="150">
        <f t="shared" si="112"/>
        <v>47.718086086956518</v>
      </c>
      <c r="BD113" s="151">
        <f t="shared" si="113"/>
        <v>0</v>
      </c>
      <c r="BE113" s="151">
        <f t="shared" si="114"/>
        <v>47.718086086956518</v>
      </c>
      <c r="BF113" s="151" t="str">
        <f t="shared" si="115"/>
        <v>yes</v>
      </c>
      <c r="BG113" s="152">
        <f t="shared" si="116"/>
        <v>0.17045217391304349</v>
      </c>
      <c r="BH113" s="152">
        <f t="shared" si="117"/>
        <v>49.422607826086953</v>
      </c>
      <c r="BI113" s="151">
        <f t="shared" si="118"/>
        <v>0</v>
      </c>
      <c r="BJ113" s="153">
        <f t="shared" si="119"/>
        <v>49.422607826086953</v>
      </c>
      <c r="BK113" s="121" t="str">
        <f t="shared" si="120"/>
        <v>yes</v>
      </c>
      <c r="BL113" s="152">
        <f t="shared" si="121"/>
        <v>-1.7045217391304348</v>
      </c>
      <c r="BM113" s="152" t="str">
        <f t="shared" si="122"/>
        <v/>
      </c>
      <c r="BN113" s="154">
        <f t="shared" si="123"/>
        <v>-1.7045217391304348</v>
      </c>
      <c r="BO113" s="154">
        <f t="shared" si="124"/>
        <v>0</v>
      </c>
      <c r="BP113" s="155">
        <f t="shared" si="125"/>
        <v>47.718086086956518</v>
      </c>
    </row>
    <row r="114" spans="3:68" s="121" customFormat="1" ht="18" customHeight="1" x14ac:dyDescent="0.15">
      <c r="C114" s="122"/>
      <c r="D114" s="156" t="s">
        <v>26</v>
      </c>
      <c r="E114" s="157" t="s">
        <v>82</v>
      </c>
      <c r="F114" s="158" t="s">
        <v>93</v>
      </c>
      <c r="G114" s="159">
        <f t="shared" si="84"/>
        <v>39204</v>
      </c>
      <c r="H114" s="160">
        <f t="shared" si="85"/>
        <v>40</v>
      </c>
      <c r="I114" s="161">
        <f t="shared" si="86"/>
        <v>3</v>
      </c>
      <c r="J114" s="157" t="s">
        <v>82</v>
      </c>
      <c r="K114" s="162">
        <f t="shared" si="87"/>
        <v>51.127129565217388</v>
      </c>
      <c r="L114" s="163">
        <f t="shared" si="88"/>
        <v>49.422607826086953</v>
      </c>
      <c r="M114" s="164">
        <f t="shared" si="89"/>
        <v>51.127129565217388</v>
      </c>
      <c r="N114" s="165">
        <f t="shared" si="90"/>
        <v>49.422607826086953</v>
      </c>
      <c r="O114" s="166">
        <f t="shared" si="91"/>
        <v>-3.333888981496913E-2</v>
      </c>
      <c r="P114" s="167">
        <f t="shared" si="92"/>
        <v>1.3041304347826086</v>
      </c>
      <c r="Q114" s="168">
        <f t="shared" si="93"/>
        <v>1.2606521739130434</v>
      </c>
      <c r="R114" s="169" t="str">
        <f t="shared" si="94"/>
        <v/>
      </c>
      <c r="S114" s="170">
        <f t="shared" si="95"/>
        <v>-1.7045217391304348</v>
      </c>
      <c r="T114" s="171">
        <f t="shared" si="96"/>
        <v>-3.3338889814969165E-2</v>
      </c>
      <c r="V114" s="176" t="s">
        <v>82</v>
      </c>
      <c r="W114" s="122" t="s">
        <v>4</v>
      </c>
      <c r="Y114" s="141">
        <v>345.9</v>
      </c>
      <c r="Z114" s="141">
        <v>299.95</v>
      </c>
      <c r="AA114" s="141">
        <v>289.95</v>
      </c>
      <c r="AB114" s="141"/>
      <c r="AC114" s="141"/>
      <c r="AD114" s="141"/>
      <c r="AE114" s="141"/>
      <c r="AF114" s="141"/>
      <c r="AG114" s="141"/>
      <c r="AH114" s="141">
        <f t="shared" si="97"/>
        <v>345.9</v>
      </c>
      <c r="AI114" s="141">
        <f t="shared" si="98"/>
        <v>299.95</v>
      </c>
      <c r="AJ114" s="141">
        <f t="shared" si="99"/>
        <v>289.95</v>
      </c>
      <c r="AK114" s="179"/>
      <c r="AL114" s="142">
        <v>230000</v>
      </c>
      <c r="AM114" s="179"/>
      <c r="AN114" s="142">
        <v>230000</v>
      </c>
      <c r="AO114" s="179"/>
      <c r="AP114" s="142">
        <v>230000</v>
      </c>
      <c r="AQ114" s="144">
        <f t="shared" si="100"/>
        <v>230000</v>
      </c>
      <c r="AR114" s="145">
        <f t="shared" si="101"/>
        <v>100</v>
      </c>
      <c r="AS114" s="144">
        <f t="shared" si="102"/>
        <v>230000</v>
      </c>
      <c r="AT114" s="145">
        <f t="shared" si="103"/>
        <v>100</v>
      </c>
      <c r="AU114" s="146">
        <f t="shared" si="104"/>
        <v>299.95</v>
      </c>
      <c r="AV114" s="146" t="str">
        <f t="shared" si="105"/>
        <v/>
      </c>
      <c r="AW114" s="146">
        <f t="shared" si="106"/>
        <v>299.95</v>
      </c>
      <c r="AX114" s="147">
        <f t="shared" si="107"/>
        <v>-10</v>
      </c>
      <c r="AY114" s="147" t="str">
        <f t="shared" si="108"/>
        <v/>
      </c>
      <c r="AZ114" s="147">
        <f t="shared" si="109"/>
        <v>-10</v>
      </c>
      <c r="BA114" s="148">
        <f t="shared" si="110"/>
        <v>39204</v>
      </c>
      <c r="BB114" s="149">
        <f t="shared" si="111"/>
        <v>0.17045217391304349</v>
      </c>
      <c r="BC114" s="150">
        <f t="shared" si="112"/>
        <v>49.422607826086953</v>
      </c>
      <c r="BD114" s="151">
        <f t="shared" si="113"/>
        <v>0</v>
      </c>
      <c r="BE114" s="151">
        <f t="shared" si="114"/>
        <v>49.422607826086953</v>
      </c>
      <c r="BF114" s="151" t="str">
        <f t="shared" si="115"/>
        <v>yes</v>
      </c>
      <c r="BG114" s="152">
        <f t="shared" si="116"/>
        <v>0.17045217391304349</v>
      </c>
      <c r="BH114" s="152">
        <f t="shared" si="117"/>
        <v>51.127129565217388</v>
      </c>
      <c r="BI114" s="151">
        <f t="shared" si="118"/>
        <v>0</v>
      </c>
      <c r="BJ114" s="153">
        <f t="shared" si="119"/>
        <v>51.127129565217388</v>
      </c>
      <c r="BK114" s="121" t="str">
        <f t="shared" si="120"/>
        <v>yes</v>
      </c>
      <c r="BL114" s="152">
        <f t="shared" si="121"/>
        <v>-1.7045217391304348</v>
      </c>
      <c r="BM114" s="152" t="str">
        <f t="shared" si="122"/>
        <v/>
      </c>
      <c r="BN114" s="154">
        <f t="shared" si="123"/>
        <v>-1.7045217391304348</v>
      </c>
      <c r="BO114" s="154">
        <f t="shared" si="124"/>
        <v>0</v>
      </c>
      <c r="BP114" s="155">
        <f t="shared" si="125"/>
        <v>49.422607826086953</v>
      </c>
    </row>
    <row r="115" spans="3:68" s="121" customFormat="1" ht="18" customHeight="1" x14ac:dyDescent="0.15">
      <c r="C115" s="122"/>
      <c r="D115" s="156" t="s">
        <v>26</v>
      </c>
      <c r="E115" s="157" t="s">
        <v>82</v>
      </c>
      <c r="F115" s="158" t="s">
        <v>94</v>
      </c>
      <c r="G115" s="159">
        <f t="shared" si="84"/>
        <v>39204</v>
      </c>
      <c r="H115" s="160">
        <f t="shared" si="85"/>
        <v>40</v>
      </c>
      <c r="I115" s="161">
        <f t="shared" si="86"/>
        <v>3</v>
      </c>
      <c r="J115" s="157" t="s">
        <v>82</v>
      </c>
      <c r="K115" s="162">
        <f t="shared" si="87"/>
        <v>63.058781739130431</v>
      </c>
      <c r="L115" s="163">
        <f t="shared" si="88"/>
        <v>63.058781739130431</v>
      </c>
      <c r="M115" s="164">
        <f t="shared" si="89"/>
        <v>63.058781739130431</v>
      </c>
      <c r="N115" s="165">
        <f t="shared" si="90"/>
        <v>63.058781739130431</v>
      </c>
      <c r="O115" s="166">
        <f t="shared" si="91"/>
        <v>0</v>
      </c>
      <c r="P115" s="167">
        <f t="shared" si="92"/>
        <v>1.6084782608695651</v>
      </c>
      <c r="Q115" s="168">
        <f t="shared" si="93"/>
        <v>1.6084782608695651</v>
      </c>
      <c r="R115" s="169" t="str">
        <f t="shared" si="94"/>
        <v/>
      </c>
      <c r="S115" s="170">
        <f t="shared" si="95"/>
        <v>0</v>
      </c>
      <c r="T115" s="171">
        <f t="shared" si="96"/>
        <v>0</v>
      </c>
      <c r="V115" s="176" t="s">
        <v>82</v>
      </c>
      <c r="W115" s="122" t="s">
        <v>4</v>
      </c>
      <c r="Y115" s="141">
        <v>365.9</v>
      </c>
      <c r="Z115" s="141">
        <v>369.95</v>
      </c>
      <c r="AA115" s="141">
        <v>369.95</v>
      </c>
      <c r="AB115" s="141"/>
      <c r="AC115" s="141"/>
      <c r="AD115" s="141"/>
      <c r="AE115" s="141"/>
      <c r="AF115" s="141"/>
      <c r="AG115" s="141"/>
      <c r="AH115" s="141">
        <f t="shared" si="97"/>
        <v>365.9</v>
      </c>
      <c r="AI115" s="141">
        <f t="shared" si="98"/>
        <v>369.95</v>
      </c>
      <c r="AJ115" s="141">
        <f t="shared" si="99"/>
        <v>369.95</v>
      </c>
      <c r="AK115" s="179"/>
      <c r="AL115" s="142">
        <v>230000</v>
      </c>
      <c r="AM115" s="179"/>
      <c r="AN115" s="142">
        <v>230000</v>
      </c>
      <c r="AO115" s="179"/>
      <c r="AP115" s="142">
        <v>230000</v>
      </c>
      <c r="AQ115" s="144">
        <f t="shared" si="100"/>
        <v>230000</v>
      </c>
      <c r="AR115" s="145">
        <f t="shared" si="101"/>
        <v>100</v>
      </c>
      <c r="AS115" s="144">
        <f t="shared" si="102"/>
        <v>230000</v>
      </c>
      <c r="AT115" s="145">
        <f t="shared" si="103"/>
        <v>100</v>
      </c>
      <c r="AU115" s="146">
        <f t="shared" si="104"/>
        <v>369.95</v>
      </c>
      <c r="AV115" s="146" t="str">
        <f t="shared" si="105"/>
        <v/>
      </c>
      <c r="AW115" s="146">
        <f t="shared" si="106"/>
        <v>369.95</v>
      </c>
      <c r="AX115" s="147">
        <f t="shared" si="107"/>
        <v>0</v>
      </c>
      <c r="AY115" s="147" t="str">
        <f t="shared" si="108"/>
        <v/>
      </c>
      <c r="AZ115" s="147">
        <f t="shared" si="109"/>
        <v>0</v>
      </c>
      <c r="BA115" s="148">
        <f t="shared" si="110"/>
        <v>39204</v>
      </c>
      <c r="BB115" s="149">
        <f t="shared" si="111"/>
        <v>0.17045217391304349</v>
      </c>
      <c r="BC115" s="150">
        <f t="shared" si="112"/>
        <v>63.058781739130431</v>
      </c>
      <c r="BD115" s="151">
        <f t="shared" si="113"/>
        <v>0</v>
      </c>
      <c r="BE115" s="151">
        <f t="shared" si="114"/>
        <v>63.058781739130431</v>
      </c>
      <c r="BF115" s="151" t="str">
        <f t="shared" si="115"/>
        <v>yes</v>
      </c>
      <c r="BG115" s="152">
        <f t="shared" si="116"/>
        <v>0.17045217391304349</v>
      </c>
      <c r="BH115" s="152">
        <f t="shared" si="117"/>
        <v>63.058781739130431</v>
      </c>
      <c r="BI115" s="151">
        <f t="shared" si="118"/>
        <v>0</v>
      </c>
      <c r="BJ115" s="153">
        <f t="shared" si="119"/>
        <v>63.058781739130431</v>
      </c>
      <c r="BK115" s="121" t="str">
        <f t="shared" si="120"/>
        <v>yes</v>
      </c>
      <c r="BL115" s="152">
        <f t="shared" si="121"/>
        <v>0</v>
      </c>
      <c r="BM115" s="152" t="str">
        <f t="shared" si="122"/>
        <v/>
      </c>
      <c r="BN115" s="154">
        <f t="shared" si="123"/>
        <v>0</v>
      </c>
      <c r="BO115" s="154">
        <f t="shared" si="124"/>
        <v>0</v>
      </c>
      <c r="BP115" s="155">
        <f t="shared" si="125"/>
        <v>63.058781739130431</v>
      </c>
    </row>
    <row r="116" spans="3:68" s="121" customFormat="1" ht="18" customHeight="1" x14ac:dyDescent="0.15">
      <c r="C116" s="122"/>
      <c r="D116" s="156" t="s">
        <v>26</v>
      </c>
      <c r="E116" s="157" t="s">
        <v>102</v>
      </c>
      <c r="F116" s="158" t="s">
        <v>152</v>
      </c>
      <c r="G116" s="159">
        <f t="shared" si="84"/>
        <v>39204</v>
      </c>
      <c r="H116" s="160">
        <f t="shared" si="85"/>
        <v>40</v>
      </c>
      <c r="I116" s="161">
        <f t="shared" si="86"/>
        <v>3</v>
      </c>
      <c r="J116" s="157" t="s">
        <v>102</v>
      </c>
      <c r="K116" s="162">
        <f t="shared" si="87"/>
        <v>49.422607826086953</v>
      </c>
      <c r="L116" s="163">
        <f t="shared" si="88"/>
        <v>47.718086086956518</v>
      </c>
      <c r="M116" s="164">
        <f t="shared" si="89"/>
        <v>49.422607826086953</v>
      </c>
      <c r="N116" s="165">
        <f t="shared" si="90"/>
        <v>47.718086086956518</v>
      </c>
      <c r="O116" s="166">
        <f t="shared" si="91"/>
        <v>-3.4488704949129145E-2</v>
      </c>
      <c r="P116" s="167">
        <f t="shared" si="92"/>
        <v>1.2606521739130434</v>
      </c>
      <c r="Q116" s="168">
        <f t="shared" si="93"/>
        <v>1.2171739130434782</v>
      </c>
      <c r="R116" s="169" t="str">
        <f t="shared" si="94"/>
        <v/>
      </c>
      <c r="S116" s="170">
        <f t="shared" si="95"/>
        <v>-1.7045217391304348</v>
      </c>
      <c r="T116" s="171">
        <f t="shared" si="96"/>
        <v>-3.4488704949129166E-2</v>
      </c>
      <c r="V116" s="176" t="s">
        <v>102</v>
      </c>
      <c r="W116" s="122" t="s">
        <v>4</v>
      </c>
      <c r="Y116" s="141">
        <v>299.91000000000003</v>
      </c>
      <c r="Z116" s="141">
        <v>289.95</v>
      </c>
      <c r="AA116" s="141">
        <v>279.95</v>
      </c>
      <c r="AB116" s="141"/>
      <c r="AC116" s="141"/>
      <c r="AD116" s="141"/>
      <c r="AE116" s="141"/>
      <c r="AF116" s="141"/>
      <c r="AG116" s="141"/>
      <c r="AH116" s="141">
        <f t="shared" si="97"/>
        <v>299.91000000000003</v>
      </c>
      <c r="AI116" s="141">
        <f t="shared" si="98"/>
        <v>289.95</v>
      </c>
      <c r="AJ116" s="141">
        <f t="shared" si="99"/>
        <v>279.95</v>
      </c>
      <c r="AK116" s="179"/>
      <c r="AL116" s="142">
        <v>230000</v>
      </c>
      <c r="AM116" s="179"/>
      <c r="AN116" s="142">
        <v>230000</v>
      </c>
      <c r="AO116" s="179"/>
      <c r="AP116" s="142">
        <v>230000</v>
      </c>
      <c r="AQ116" s="144">
        <f t="shared" si="100"/>
        <v>230000</v>
      </c>
      <c r="AR116" s="145">
        <f t="shared" si="101"/>
        <v>100</v>
      </c>
      <c r="AS116" s="144">
        <f t="shared" si="102"/>
        <v>230000</v>
      </c>
      <c r="AT116" s="145">
        <f t="shared" si="103"/>
        <v>100</v>
      </c>
      <c r="AU116" s="146">
        <f t="shared" si="104"/>
        <v>289.95</v>
      </c>
      <c r="AV116" s="146" t="str">
        <f t="shared" si="105"/>
        <v/>
      </c>
      <c r="AW116" s="146">
        <f t="shared" si="106"/>
        <v>289.95</v>
      </c>
      <c r="AX116" s="147">
        <f t="shared" si="107"/>
        <v>-10</v>
      </c>
      <c r="AY116" s="147" t="str">
        <f t="shared" si="108"/>
        <v/>
      </c>
      <c r="AZ116" s="147">
        <f t="shared" si="109"/>
        <v>-10</v>
      </c>
      <c r="BA116" s="148">
        <f t="shared" si="110"/>
        <v>39204</v>
      </c>
      <c r="BB116" s="149">
        <f t="shared" si="111"/>
        <v>0.17045217391304349</v>
      </c>
      <c r="BC116" s="150">
        <f t="shared" si="112"/>
        <v>47.718086086956518</v>
      </c>
      <c r="BD116" s="151">
        <f t="shared" si="113"/>
        <v>0</v>
      </c>
      <c r="BE116" s="151">
        <f t="shared" si="114"/>
        <v>47.718086086956518</v>
      </c>
      <c r="BF116" s="151" t="str">
        <f t="shared" si="115"/>
        <v>yes</v>
      </c>
      <c r="BG116" s="152">
        <f t="shared" si="116"/>
        <v>0.17045217391304349</v>
      </c>
      <c r="BH116" s="152">
        <f t="shared" si="117"/>
        <v>49.422607826086953</v>
      </c>
      <c r="BI116" s="151">
        <f t="shared" si="118"/>
        <v>0</v>
      </c>
      <c r="BJ116" s="153">
        <f t="shared" si="119"/>
        <v>49.422607826086953</v>
      </c>
      <c r="BK116" s="121" t="str">
        <f t="shared" si="120"/>
        <v>yes</v>
      </c>
      <c r="BL116" s="152">
        <f t="shared" si="121"/>
        <v>-1.7045217391304348</v>
      </c>
      <c r="BM116" s="152" t="str">
        <f t="shared" si="122"/>
        <v/>
      </c>
      <c r="BN116" s="154">
        <f t="shared" si="123"/>
        <v>-1.7045217391304348</v>
      </c>
      <c r="BO116" s="154">
        <f t="shared" si="124"/>
        <v>0</v>
      </c>
      <c r="BP116" s="155">
        <f t="shared" si="125"/>
        <v>47.718086086956518</v>
      </c>
    </row>
    <row r="117" spans="3:68" s="121" customFormat="1" ht="18" customHeight="1" x14ac:dyDescent="0.15">
      <c r="C117" s="122"/>
      <c r="D117" s="156" t="s">
        <v>26</v>
      </c>
      <c r="E117" s="157" t="s">
        <v>82</v>
      </c>
      <c r="F117" s="158" t="s">
        <v>119</v>
      </c>
      <c r="G117" s="159">
        <f t="shared" si="84"/>
        <v>39204</v>
      </c>
      <c r="H117" s="160">
        <f t="shared" si="85"/>
        <v>40</v>
      </c>
      <c r="I117" s="161">
        <f t="shared" si="86"/>
        <v>3</v>
      </c>
      <c r="J117" s="157" t="s">
        <v>82</v>
      </c>
      <c r="K117" s="162">
        <f t="shared" si="87"/>
        <v>51.127129565217388</v>
      </c>
      <c r="L117" s="163">
        <f t="shared" si="88"/>
        <v>49.422607826086953</v>
      </c>
      <c r="M117" s="164">
        <f t="shared" si="89"/>
        <v>51.127129565217388</v>
      </c>
      <c r="N117" s="165">
        <f t="shared" si="90"/>
        <v>49.422607826086953</v>
      </c>
      <c r="O117" s="166">
        <f t="shared" si="91"/>
        <v>-3.333888981496913E-2</v>
      </c>
      <c r="P117" s="167">
        <f t="shared" si="92"/>
        <v>1.3041304347826086</v>
      </c>
      <c r="Q117" s="168">
        <f t="shared" si="93"/>
        <v>1.2606521739130434</v>
      </c>
      <c r="R117" s="169" t="str">
        <f t="shared" si="94"/>
        <v/>
      </c>
      <c r="S117" s="170">
        <f t="shared" si="95"/>
        <v>-1.7045217391304348</v>
      </c>
      <c r="T117" s="171">
        <f t="shared" si="96"/>
        <v>-3.3338889814969165E-2</v>
      </c>
      <c r="V117" s="176" t="s">
        <v>82</v>
      </c>
      <c r="W117" s="122" t="s">
        <v>4</v>
      </c>
      <c r="Y117" s="141">
        <v>365.9</v>
      </c>
      <c r="Z117" s="141">
        <v>299.95</v>
      </c>
      <c r="AA117" s="141">
        <v>289.95</v>
      </c>
      <c r="AB117" s="141"/>
      <c r="AC117" s="141"/>
      <c r="AD117" s="141"/>
      <c r="AE117" s="141"/>
      <c r="AF117" s="141"/>
      <c r="AG117" s="141"/>
      <c r="AH117" s="141">
        <f t="shared" si="97"/>
        <v>365.9</v>
      </c>
      <c r="AI117" s="141">
        <f t="shared" si="98"/>
        <v>299.95</v>
      </c>
      <c r="AJ117" s="141">
        <f t="shared" si="99"/>
        <v>289.95</v>
      </c>
      <c r="AK117" s="179"/>
      <c r="AL117" s="142">
        <v>230000</v>
      </c>
      <c r="AM117" s="179"/>
      <c r="AN117" s="142">
        <v>230000</v>
      </c>
      <c r="AO117" s="179"/>
      <c r="AP117" s="142">
        <v>230000</v>
      </c>
      <c r="AQ117" s="144">
        <f t="shared" si="100"/>
        <v>230000</v>
      </c>
      <c r="AR117" s="145">
        <f t="shared" si="101"/>
        <v>100</v>
      </c>
      <c r="AS117" s="144">
        <f t="shared" si="102"/>
        <v>230000</v>
      </c>
      <c r="AT117" s="145">
        <f t="shared" si="103"/>
        <v>100</v>
      </c>
      <c r="AU117" s="146">
        <f t="shared" si="104"/>
        <v>299.95</v>
      </c>
      <c r="AV117" s="146" t="str">
        <f t="shared" si="105"/>
        <v/>
      </c>
      <c r="AW117" s="146">
        <f t="shared" si="106"/>
        <v>299.95</v>
      </c>
      <c r="AX117" s="147">
        <f t="shared" si="107"/>
        <v>-10</v>
      </c>
      <c r="AY117" s="147" t="str">
        <f t="shared" si="108"/>
        <v/>
      </c>
      <c r="AZ117" s="147">
        <f t="shared" si="109"/>
        <v>-10</v>
      </c>
      <c r="BA117" s="148">
        <f t="shared" si="110"/>
        <v>39204</v>
      </c>
      <c r="BB117" s="149">
        <f t="shared" si="111"/>
        <v>0.17045217391304349</v>
      </c>
      <c r="BC117" s="150">
        <f t="shared" si="112"/>
        <v>49.422607826086953</v>
      </c>
      <c r="BD117" s="151">
        <f t="shared" si="113"/>
        <v>0</v>
      </c>
      <c r="BE117" s="151">
        <f t="shared" si="114"/>
        <v>49.422607826086953</v>
      </c>
      <c r="BF117" s="151" t="str">
        <f t="shared" si="115"/>
        <v>yes</v>
      </c>
      <c r="BG117" s="152">
        <f t="shared" si="116"/>
        <v>0.17045217391304349</v>
      </c>
      <c r="BH117" s="152">
        <f t="shared" si="117"/>
        <v>51.127129565217388</v>
      </c>
      <c r="BI117" s="151">
        <f t="shared" si="118"/>
        <v>0</v>
      </c>
      <c r="BJ117" s="153">
        <f t="shared" si="119"/>
        <v>51.127129565217388</v>
      </c>
      <c r="BK117" s="121" t="str">
        <f t="shared" si="120"/>
        <v>yes</v>
      </c>
      <c r="BL117" s="152">
        <f t="shared" si="121"/>
        <v>-1.7045217391304348</v>
      </c>
      <c r="BM117" s="152" t="str">
        <f t="shared" si="122"/>
        <v/>
      </c>
      <c r="BN117" s="154">
        <f t="shared" si="123"/>
        <v>-1.7045217391304348</v>
      </c>
      <c r="BO117" s="154">
        <f t="shared" si="124"/>
        <v>0</v>
      </c>
      <c r="BP117" s="155">
        <f t="shared" si="125"/>
        <v>49.422607826086953</v>
      </c>
    </row>
    <row r="118" spans="3:68" s="121" customFormat="1" ht="18" customHeight="1" x14ac:dyDescent="0.15">
      <c r="C118" s="122"/>
      <c r="D118" s="156" t="s">
        <v>26</v>
      </c>
      <c r="E118" s="157" t="s">
        <v>82</v>
      </c>
      <c r="F118" s="158" t="s">
        <v>179</v>
      </c>
      <c r="G118" s="159">
        <f t="shared" si="84"/>
        <v>39204</v>
      </c>
      <c r="H118" s="160">
        <f t="shared" si="85"/>
        <v>40</v>
      </c>
      <c r="I118" s="161">
        <f t="shared" si="86"/>
        <v>3</v>
      </c>
      <c r="J118" s="157" t="s">
        <v>82</v>
      </c>
      <c r="K118" s="162">
        <f t="shared" si="87"/>
        <v>63.058781739130431</v>
      </c>
      <c r="L118" s="163">
        <f t="shared" si="88"/>
        <v>63.058781739130431</v>
      </c>
      <c r="M118" s="164">
        <f t="shared" si="89"/>
        <v>63.058781739130431</v>
      </c>
      <c r="N118" s="165">
        <f t="shared" si="90"/>
        <v>63.058781739130431</v>
      </c>
      <c r="O118" s="166">
        <f t="shared" si="91"/>
        <v>0</v>
      </c>
      <c r="P118" s="167">
        <f t="shared" si="92"/>
        <v>1.6084782608695651</v>
      </c>
      <c r="Q118" s="168">
        <f t="shared" si="93"/>
        <v>1.6084782608695651</v>
      </c>
      <c r="R118" s="169" t="str">
        <f t="shared" si="94"/>
        <v/>
      </c>
      <c r="S118" s="170">
        <f t="shared" si="95"/>
        <v>0</v>
      </c>
      <c r="T118" s="171">
        <f t="shared" si="96"/>
        <v>0</v>
      </c>
      <c r="V118" s="176" t="s">
        <v>82</v>
      </c>
      <c r="W118" s="122" t="s">
        <v>4</v>
      </c>
      <c r="Y118" s="141"/>
      <c r="Z118" s="141">
        <v>369.95</v>
      </c>
      <c r="AA118" s="141">
        <v>369.95</v>
      </c>
      <c r="AB118" s="141"/>
      <c r="AC118" s="141"/>
      <c r="AD118" s="141"/>
      <c r="AE118" s="141"/>
      <c r="AF118" s="141"/>
      <c r="AG118" s="141"/>
      <c r="AH118" s="141">
        <f t="shared" si="97"/>
        <v>0</v>
      </c>
      <c r="AI118" s="141">
        <f t="shared" si="98"/>
        <v>369.95</v>
      </c>
      <c r="AJ118" s="141">
        <f t="shared" si="99"/>
        <v>369.95</v>
      </c>
      <c r="AK118" s="179"/>
      <c r="AL118" s="142">
        <v>230000</v>
      </c>
      <c r="AM118" s="179"/>
      <c r="AN118" s="142">
        <v>230000</v>
      </c>
      <c r="AO118" s="179"/>
      <c r="AP118" s="142">
        <v>230000</v>
      </c>
      <c r="AQ118" s="144">
        <f t="shared" si="100"/>
        <v>230000</v>
      </c>
      <c r="AR118" s="145">
        <f t="shared" si="101"/>
        <v>100</v>
      </c>
      <c r="AS118" s="144">
        <f t="shared" si="102"/>
        <v>230000</v>
      </c>
      <c r="AT118" s="145">
        <f t="shared" si="103"/>
        <v>100</v>
      </c>
      <c r="AU118" s="146">
        <f t="shared" si="104"/>
        <v>369.95</v>
      </c>
      <c r="AV118" s="146" t="str">
        <f t="shared" si="105"/>
        <v/>
      </c>
      <c r="AW118" s="146">
        <f t="shared" si="106"/>
        <v>369.95</v>
      </c>
      <c r="AX118" s="147">
        <f t="shared" si="107"/>
        <v>0</v>
      </c>
      <c r="AY118" s="147" t="str">
        <f t="shared" si="108"/>
        <v/>
      </c>
      <c r="AZ118" s="147">
        <f t="shared" si="109"/>
        <v>0</v>
      </c>
      <c r="BA118" s="148">
        <f t="shared" si="110"/>
        <v>39204</v>
      </c>
      <c r="BB118" s="149">
        <f t="shared" si="111"/>
        <v>0.17045217391304349</v>
      </c>
      <c r="BC118" s="150">
        <f t="shared" si="112"/>
        <v>63.058781739130431</v>
      </c>
      <c r="BD118" s="151">
        <f t="shared" si="113"/>
        <v>0</v>
      </c>
      <c r="BE118" s="151">
        <f t="shared" si="114"/>
        <v>63.058781739130431</v>
      </c>
      <c r="BF118" s="151" t="str">
        <f t="shared" si="115"/>
        <v>yes</v>
      </c>
      <c r="BG118" s="152">
        <f t="shared" si="116"/>
        <v>0.17045217391304349</v>
      </c>
      <c r="BH118" s="152">
        <f t="shared" si="117"/>
        <v>63.058781739130431</v>
      </c>
      <c r="BI118" s="151">
        <f t="shared" si="118"/>
        <v>0</v>
      </c>
      <c r="BJ118" s="153">
        <f t="shared" si="119"/>
        <v>63.058781739130431</v>
      </c>
      <c r="BK118" s="121" t="str">
        <f t="shared" si="120"/>
        <v>yes</v>
      </c>
      <c r="BL118" s="152">
        <f t="shared" si="121"/>
        <v>0</v>
      </c>
      <c r="BM118" s="152" t="str">
        <f t="shared" si="122"/>
        <v/>
      </c>
      <c r="BN118" s="154">
        <f t="shared" si="123"/>
        <v>0</v>
      </c>
      <c r="BO118" s="154">
        <f t="shared" si="124"/>
        <v>0</v>
      </c>
      <c r="BP118" s="155">
        <f t="shared" si="125"/>
        <v>63.058781739130431</v>
      </c>
    </row>
    <row r="119" spans="3:68" s="121" customFormat="1" ht="18" customHeight="1" x14ac:dyDescent="0.15">
      <c r="C119" s="122"/>
      <c r="D119" s="156" t="s">
        <v>26</v>
      </c>
      <c r="E119" s="157" t="s">
        <v>82</v>
      </c>
      <c r="F119" s="158" t="s">
        <v>183</v>
      </c>
      <c r="G119" s="159">
        <f t="shared" si="84"/>
        <v>39204</v>
      </c>
      <c r="H119" s="160">
        <f t="shared" si="85"/>
        <v>40</v>
      </c>
      <c r="I119" s="161">
        <f t="shared" si="86"/>
        <v>3</v>
      </c>
      <c r="J119" s="157" t="s">
        <v>82</v>
      </c>
      <c r="K119" s="162">
        <f t="shared" si="87"/>
        <v>63.058781739130431</v>
      </c>
      <c r="L119" s="163">
        <f t="shared" si="88"/>
        <v>63.058781739130431</v>
      </c>
      <c r="M119" s="164">
        <f t="shared" si="89"/>
        <v>63.058781739130431</v>
      </c>
      <c r="N119" s="165">
        <f t="shared" si="90"/>
        <v>63.058781739130431</v>
      </c>
      <c r="O119" s="166">
        <f t="shared" si="91"/>
        <v>0</v>
      </c>
      <c r="P119" s="167">
        <f t="shared" si="92"/>
        <v>1.6084782608695651</v>
      </c>
      <c r="Q119" s="168">
        <f t="shared" si="93"/>
        <v>1.6084782608695651</v>
      </c>
      <c r="R119" s="169" t="str">
        <f t="shared" si="94"/>
        <v/>
      </c>
      <c r="S119" s="170">
        <f t="shared" si="95"/>
        <v>0</v>
      </c>
      <c r="T119" s="171">
        <f t="shared" si="96"/>
        <v>0</v>
      </c>
      <c r="V119" s="176" t="s">
        <v>82</v>
      </c>
      <c r="W119" s="122" t="s">
        <v>4</v>
      </c>
      <c r="Y119" s="141">
        <v>395.9</v>
      </c>
      <c r="Z119" s="141">
        <v>369.95</v>
      </c>
      <c r="AA119" s="141">
        <v>369.95</v>
      </c>
      <c r="AB119" s="141"/>
      <c r="AC119" s="141"/>
      <c r="AD119" s="141"/>
      <c r="AE119" s="141"/>
      <c r="AF119" s="141"/>
      <c r="AG119" s="141"/>
      <c r="AH119" s="141">
        <f t="shared" si="97"/>
        <v>395.9</v>
      </c>
      <c r="AI119" s="141">
        <f t="shared" si="98"/>
        <v>369.95</v>
      </c>
      <c r="AJ119" s="141">
        <f t="shared" si="99"/>
        <v>369.95</v>
      </c>
      <c r="AK119" s="179"/>
      <c r="AL119" s="142">
        <v>230000</v>
      </c>
      <c r="AM119" s="179"/>
      <c r="AN119" s="142">
        <v>230000</v>
      </c>
      <c r="AO119" s="179"/>
      <c r="AP119" s="142">
        <v>230000</v>
      </c>
      <c r="AQ119" s="144">
        <f t="shared" si="100"/>
        <v>230000</v>
      </c>
      <c r="AR119" s="145">
        <f t="shared" si="101"/>
        <v>100</v>
      </c>
      <c r="AS119" s="144">
        <f t="shared" si="102"/>
        <v>230000</v>
      </c>
      <c r="AT119" s="145">
        <f t="shared" si="103"/>
        <v>100</v>
      </c>
      <c r="AU119" s="146">
        <f t="shared" si="104"/>
        <v>369.95</v>
      </c>
      <c r="AV119" s="146" t="str">
        <f t="shared" si="105"/>
        <v/>
      </c>
      <c r="AW119" s="146">
        <f t="shared" si="106"/>
        <v>369.95</v>
      </c>
      <c r="AX119" s="147">
        <f t="shared" si="107"/>
        <v>0</v>
      </c>
      <c r="AY119" s="147" t="str">
        <f t="shared" si="108"/>
        <v/>
      </c>
      <c r="AZ119" s="147">
        <f t="shared" si="109"/>
        <v>0</v>
      </c>
      <c r="BA119" s="148">
        <f t="shared" si="110"/>
        <v>39204</v>
      </c>
      <c r="BB119" s="149">
        <f t="shared" si="111"/>
        <v>0.17045217391304349</v>
      </c>
      <c r="BC119" s="150">
        <f t="shared" si="112"/>
        <v>63.058781739130431</v>
      </c>
      <c r="BD119" s="151">
        <f t="shared" si="113"/>
        <v>0</v>
      </c>
      <c r="BE119" s="151">
        <f t="shared" si="114"/>
        <v>63.058781739130431</v>
      </c>
      <c r="BF119" s="151" t="str">
        <f t="shared" si="115"/>
        <v>yes</v>
      </c>
      <c r="BG119" s="152">
        <f t="shared" si="116"/>
        <v>0.17045217391304349</v>
      </c>
      <c r="BH119" s="152">
        <f t="shared" si="117"/>
        <v>63.058781739130431</v>
      </c>
      <c r="BI119" s="151">
        <f t="shared" si="118"/>
        <v>0</v>
      </c>
      <c r="BJ119" s="153">
        <f t="shared" si="119"/>
        <v>63.058781739130431</v>
      </c>
      <c r="BK119" s="121" t="str">
        <f t="shared" si="120"/>
        <v>yes</v>
      </c>
      <c r="BL119" s="152">
        <f t="shared" si="121"/>
        <v>0</v>
      </c>
      <c r="BM119" s="152" t="str">
        <f t="shared" si="122"/>
        <v/>
      </c>
      <c r="BN119" s="154">
        <f t="shared" si="123"/>
        <v>0</v>
      </c>
      <c r="BO119" s="154">
        <f t="shared" si="124"/>
        <v>0</v>
      </c>
      <c r="BP119" s="155">
        <f t="shared" si="125"/>
        <v>63.058781739130431</v>
      </c>
    </row>
    <row r="120" spans="3:68" s="121" customFormat="1" ht="18" customHeight="1" x14ac:dyDescent="0.15">
      <c r="C120" s="173"/>
      <c r="D120" s="156" t="s">
        <v>26</v>
      </c>
      <c r="E120" s="157" t="s">
        <v>146</v>
      </c>
      <c r="F120" s="158" t="s">
        <v>193</v>
      </c>
      <c r="G120" s="159">
        <f t="shared" si="84"/>
        <v>39204</v>
      </c>
      <c r="H120" s="160">
        <f t="shared" si="85"/>
        <v>40</v>
      </c>
      <c r="I120" s="161">
        <f t="shared" si="86"/>
        <v>3</v>
      </c>
      <c r="J120" s="157" t="s">
        <v>146</v>
      </c>
      <c r="K120" s="162">
        <f t="shared" si="87"/>
        <v>75.160886086956523</v>
      </c>
      <c r="L120" s="163">
        <f t="shared" si="88"/>
        <v>63.058781739130431</v>
      </c>
      <c r="M120" s="164">
        <f t="shared" si="89"/>
        <v>75.160886086956523</v>
      </c>
      <c r="N120" s="165">
        <f t="shared" si="90"/>
        <v>63.058781739130431</v>
      </c>
      <c r="O120" s="166">
        <f t="shared" si="91"/>
        <v>-0.1610159882072798</v>
      </c>
      <c r="P120" s="167">
        <f t="shared" si="92"/>
        <v>1.9171739130434782</v>
      </c>
      <c r="Q120" s="168">
        <f t="shared" si="93"/>
        <v>1.6084782608695651</v>
      </c>
      <c r="R120" s="169" t="str">
        <f t="shared" si="94"/>
        <v/>
      </c>
      <c r="S120" s="170">
        <f t="shared" si="95"/>
        <v>-12.102104347826092</v>
      </c>
      <c r="T120" s="171">
        <f t="shared" si="96"/>
        <v>-0.1610159882072798</v>
      </c>
      <c r="V120" s="176" t="s">
        <v>146</v>
      </c>
      <c r="W120" s="122" t="s">
        <v>4</v>
      </c>
      <c r="Y120" s="180"/>
      <c r="Z120" s="141">
        <v>440.95</v>
      </c>
      <c r="AA120" s="141">
        <v>369.95</v>
      </c>
      <c r="AB120" s="141"/>
      <c r="AC120" s="180"/>
      <c r="AD120" s="141"/>
      <c r="AE120" s="180"/>
      <c r="AF120" s="141"/>
      <c r="AG120" s="180"/>
      <c r="AH120" s="141">
        <f t="shared" si="97"/>
        <v>0</v>
      </c>
      <c r="AI120" s="141">
        <f t="shared" si="98"/>
        <v>440.95</v>
      </c>
      <c r="AJ120" s="141">
        <f t="shared" si="99"/>
        <v>369.95</v>
      </c>
      <c r="AK120" s="179"/>
      <c r="AL120" s="142">
        <v>230000</v>
      </c>
      <c r="AM120" s="179"/>
      <c r="AN120" s="142">
        <v>230000</v>
      </c>
      <c r="AO120" s="179"/>
      <c r="AP120" s="142">
        <v>230000</v>
      </c>
      <c r="AQ120" s="144">
        <f t="shared" si="100"/>
        <v>230000</v>
      </c>
      <c r="AR120" s="145">
        <f t="shared" si="101"/>
        <v>100</v>
      </c>
      <c r="AS120" s="144">
        <f t="shared" si="102"/>
        <v>230000</v>
      </c>
      <c r="AT120" s="145">
        <f t="shared" si="103"/>
        <v>100</v>
      </c>
      <c r="AU120" s="146">
        <f t="shared" si="104"/>
        <v>440.94999999999993</v>
      </c>
      <c r="AV120" s="146" t="str">
        <f t="shared" si="105"/>
        <v/>
      </c>
      <c r="AW120" s="146">
        <f t="shared" si="106"/>
        <v>440.94999999999993</v>
      </c>
      <c r="AX120" s="147">
        <f t="shared" si="107"/>
        <v>-70.999999999999943</v>
      </c>
      <c r="AY120" s="147" t="str">
        <f t="shared" si="108"/>
        <v/>
      </c>
      <c r="AZ120" s="147">
        <f t="shared" si="109"/>
        <v>-70.999999999999943</v>
      </c>
      <c r="BA120" s="148">
        <f t="shared" si="110"/>
        <v>39204</v>
      </c>
      <c r="BB120" s="149">
        <f t="shared" si="111"/>
        <v>0.17045217391304349</v>
      </c>
      <c r="BC120" s="150">
        <f t="shared" si="112"/>
        <v>63.058781739130431</v>
      </c>
      <c r="BD120" s="151">
        <f t="shared" si="113"/>
        <v>0</v>
      </c>
      <c r="BE120" s="151">
        <f t="shared" si="114"/>
        <v>63.058781739130431</v>
      </c>
      <c r="BF120" s="151" t="str">
        <f t="shared" si="115"/>
        <v>yes</v>
      </c>
      <c r="BG120" s="152">
        <f t="shared" si="116"/>
        <v>0.17045217391304349</v>
      </c>
      <c r="BH120" s="152">
        <f t="shared" si="117"/>
        <v>75.160886086956523</v>
      </c>
      <c r="BI120" s="151">
        <f t="shared" si="118"/>
        <v>0</v>
      </c>
      <c r="BJ120" s="153">
        <f t="shared" si="119"/>
        <v>75.160886086956523</v>
      </c>
      <c r="BK120" s="121" t="str">
        <f t="shared" si="120"/>
        <v>yes</v>
      </c>
      <c r="BL120" s="152">
        <f t="shared" si="121"/>
        <v>-12.102104347826092</v>
      </c>
      <c r="BM120" s="152" t="str">
        <f t="shared" si="122"/>
        <v/>
      </c>
      <c r="BN120" s="154">
        <f t="shared" si="123"/>
        <v>-12.102104347826092</v>
      </c>
      <c r="BO120" s="154">
        <f t="shared" si="124"/>
        <v>0</v>
      </c>
      <c r="BP120" s="155">
        <f t="shared" si="125"/>
        <v>63.058781739130431</v>
      </c>
    </row>
    <row r="121" spans="3:68" s="121" customFormat="1" ht="18" customHeight="1" x14ac:dyDescent="0.15">
      <c r="C121" s="173"/>
      <c r="D121" s="156" t="s">
        <v>26</v>
      </c>
      <c r="E121" s="157" t="s">
        <v>146</v>
      </c>
      <c r="F121" s="158" t="s">
        <v>194</v>
      </c>
      <c r="G121" s="159">
        <f t="shared" si="84"/>
        <v>39204</v>
      </c>
      <c r="H121" s="160">
        <f t="shared" si="85"/>
        <v>40</v>
      </c>
      <c r="I121" s="161">
        <f t="shared" si="86"/>
        <v>3</v>
      </c>
      <c r="J121" s="157" t="s">
        <v>146</v>
      </c>
      <c r="K121" s="162">
        <f t="shared" si="87"/>
        <v>75.160886086956523</v>
      </c>
      <c r="L121" s="163">
        <f t="shared" si="88"/>
        <v>63.058781739130431</v>
      </c>
      <c r="M121" s="164">
        <f t="shared" si="89"/>
        <v>75.160886086956523</v>
      </c>
      <c r="N121" s="165">
        <f t="shared" si="90"/>
        <v>63.058781739130431</v>
      </c>
      <c r="O121" s="166">
        <f t="shared" si="91"/>
        <v>-0.1610159882072798</v>
      </c>
      <c r="P121" s="167">
        <f t="shared" si="92"/>
        <v>1.9171739130434782</v>
      </c>
      <c r="Q121" s="168">
        <f t="shared" si="93"/>
        <v>1.6084782608695651</v>
      </c>
      <c r="R121" s="169" t="str">
        <f t="shared" si="94"/>
        <v/>
      </c>
      <c r="S121" s="170">
        <f t="shared" si="95"/>
        <v>-12.102104347826092</v>
      </c>
      <c r="T121" s="171">
        <f t="shared" si="96"/>
        <v>-0.1610159882072798</v>
      </c>
      <c r="V121" s="176" t="s">
        <v>146</v>
      </c>
      <c r="W121" s="122" t="s">
        <v>4</v>
      </c>
      <c r="Y121" s="180"/>
      <c r="Z121" s="141">
        <v>440.95</v>
      </c>
      <c r="AA121" s="141">
        <v>369.95</v>
      </c>
      <c r="AB121" s="141"/>
      <c r="AC121" s="180"/>
      <c r="AD121" s="141"/>
      <c r="AE121" s="180"/>
      <c r="AF121" s="141"/>
      <c r="AG121" s="180"/>
      <c r="AH121" s="141">
        <f t="shared" si="97"/>
        <v>0</v>
      </c>
      <c r="AI121" s="141">
        <f t="shared" si="98"/>
        <v>440.95</v>
      </c>
      <c r="AJ121" s="141">
        <f t="shared" si="99"/>
        <v>369.95</v>
      </c>
      <c r="AK121" s="179"/>
      <c r="AL121" s="142">
        <v>230000</v>
      </c>
      <c r="AM121" s="179"/>
      <c r="AN121" s="142">
        <v>230000</v>
      </c>
      <c r="AO121" s="179"/>
      <c r="AP121" s="142">
        <v>230000</v>
      </c>
      <c r="AQ121" s="144">
        <f t="shared" si="100"/>
        <v>230000</v>
      </c>
      <c r="AR121" s="145">
        <f t="shared" si="101"/>
        <v>100</v>
      </c>
      <c r="AS121" s="144">
        <f t="shared" si="102"/>
        <v>230000</v>
      </c>
      <c r="AT121" s="145">
        <f t="shared" si="103"/>
        <v>100</v>
      </c>
      <c r="AU121" s="146">
        <f t="shared" si="104"/>
        <v>440.94999999999993</v>
      </c>
      <c r="AV121" s="146" t="str">
        <f t="shared" si="105"/>
        <v/>
      </c>
      <c r="AW121" s="146">
        <f t="shared" si="106"/>
        <v>440.94999999999993</v>
      </c>
      <c r="AX121" s="147">
        <f t="shared" si="107"/>
        <v>-70.999999999999943</v>
      </c>
      <c r="AY121" s="147" t="str">
        <f t="shared" si="108"/>
        <v/>
      </c>
      <c r="AZ121" s="147">
        <f t="shared" si="109"/>
        <v>-70.999999999999943</v>
      </c>
      <c r="BA121" s="148">
        <f t="shared" si="110"/>
        <v>39204</v>
      </c>
      <c r="BB121" s="149">
        <f t="shared" si="111"/>
        <v>0.17045217391304349</v>
      </c>
      <c r="BC121" s="150">
        <f t="shared" si="112"/>
        <v>63.058781739130431</v>
      </c>
      <c r="BD121" s="151">
        <f t="shared" si="113"/>
        <v>0</v>
      </c>
      <c r="BE121" s="151">
        <f t="shared" si="114"/>
        <v>63.058781739130431</v>
      </c>
      <c r="BF121" s="151" t="str">
        <f t="shared" si="115"/>
        <v>yes</v>
      </c>
      <c r="BG121" s="152">
        <f t="shared" si="116"/>
        <v>0.17045217391304349</v>
      </c>
      <c r="BH121" s="152">
        <f t="shared" si="117"/>
        <v>75.160886086956523</v>
      </c>
      <c r="BI121" s="151">
        <f t="shared" si="118"/>
        <v>0</v>
      </c>
      <c r="BJ121" s="153">
        <f t="shared" si="119"/>
        <v>75.160886086956523</v>
      </c>
      <c r="BK121" s="121" t="str">
        <f t="shared" si="120"/>
        <v>yes</v>
      </c>
      <c r="BL121" s="152">
        <f t="shared" si="121"/>
        <v>-12.102104347826092</v>
      </c>
      <c r="BM121" s="152" t="str">
        <f t="shared" si="122"/>
        <v/>
      </c>
      <c r="BN121" s="154">
        <f t="shared" si="123"/>
        <v>-12.102104347826092</v>
      </c>
      <c r="BO121" s="154">
        <f t="shared" si="124"/>
        <v>0</v>
      </c>
      <c r="BP121" s="155">
        <f t="shared" si="125"/>
        <v>63.058781739130431</v>
      </c>
    </row>
    <row r="122" spans="3:68" s="121" customFormat="1" ht="18" customHeight="1" x14ac:dyDescent="0.15">
      <c r="C122" s="173"/>
      <c r="D122" s="156" t="s">
        <v>26</v>
      </c>
      <c r="E122" s="157" t="s">
        <v>146</v>
      </c>
      <c r="F122" s="158" t="s">
        <v>195</v>
      </c>
      <c r="G122" s="159">
        <f t="shared" si="84"/>
        <v>39204</v>
      </c>
      <c r="H122" s="160">
        <f t="shared" si="85"/>
        <v>40</v>
      </c>
      <c r="I122" s="161">
        <f t="shared" si="86"/>
        <v>3</v>
      </c>
      <c r="J122" s="157" t="s">
        <v>146</v>
      </c>
      <c r="K122" s="162">
        <f t="shared" si="87"/>
        <v>75.160886086956523</v>
      </c>
      <c r="L122" s="163">
        <f t="shared" si="88"/>
        <v>63.058781739130431</v>
      </c>
      <c r="M122" s="164">
        <f t="shared" si="89"/>
        <v>75.160886086956523</v>
      </c>
      <c r="N122" s="165">
        <f t="shared" si="90"/>
        <v>63.058781739130431</v>
      </c>
      <c r="O122" s="166">
        <f t="shared" si="91"/>
        <v>-0.1610159882072798</v>
      </c>
      <c r="P122" s="167">
        <f t="shared" si="92"/>
        <v>1.9171739130434782</v>
      </c>
      <c r="Q122" s="168">
        <f t="shared" si="93"/>
        <v>1.6084782608695651</v>
      </c>
      <c r="R122" s="169" t="str">
        <f t="shared" si="94"/>
        <v/>
      </c>
      <c r="S122" s="170">
        <f t="shared" si="95"/>
        <v>-12.102104347826092</v>
      </c>
      <c r="T122" s="171">
        <f t="shared" si="96"/>
        <v>-0.1610159882072798</v>
      </c>
      <c r="V122" s="176" t="s">
        <v>146</v>
      </c>
      <c r="W122" s="122" t="s">
        <v>4</v>
      </c>
      <c r="Y122" s="180"/>
      <c r="Z122" s="141">
        <v>440.95</v>
      </c>
      <c r="AA122" s="141">
        <v>369.95</v>
      </c>
      <c r="AB122" s="141"/>
      <c r="AC122" s="180"/>
      <c r="AD122" s="141"/>
      <c r="AE122" s="180"/>
      <c r="AF122" s="141"/>
      <c r="AG122" s="180"/>
      <c r="AH122" s="141">
        <f t="shared" si="97"/>
        <v>0</v>
      </c>
      <c r="AI122" s="141">
        <f t="shared" si="98"/>
        <v>440.95</v>
      </c>
      <c r="AJ122" s="141">
        <f t="shared" si="99"/>
        <v>369.95</v>
      </c>
      <c r="AK122" s="179"/>
      <c r="AL122" s="142">
        <v>230000</v>
      </c>
      <c r="AM122" s="179"/>
      <c r="AN122" s="142">
        <v>230000</v>
      </c>
      <c r="AO122" s="179"/>
      <c r="AP122" s="142">
        <v>230000</v>
      </c>
      <c r="AQ122" s="144">
        <f t="shared" si="100"/>
        <v>230000</v>
      </c>
      <c r="AR122" s="145">
        <f t="shared" si="101"/>
        <v>100</v>
      </c>
      <c r="AS122" s="144">
        <f t="shared" si="102"/>
        <v>230000</v>
      </c>
      <c r="AT122" s="145">
        <f t="shared" si="103"/>
        <v>100</v>
      </c>
      <c r="AU122" s="146">
        <f t="shared" si="104"/>
        <v>440.94999999999993</v>
      </c>
      <c r="AV122" s="146" t="str">
        <f t="shared" si="105"/>
        <v/>
      </c>
      <c r="AW122" s="146">
        <f t="shared" si="106"/>
        <v>440.94999999999993</v>
      </c>
      <c r="AX122" s="147">
        <f t="shared" si="107"/>
        <v>-70.999999999999943</v>
      </c>
      <c r="AY122" s="147" t="str">
        <f t="shared" si="108"/>
        <v/>
      </c>
      <c r="AZ122" s="147">
        <f t="shared" si="109"/>
        <v>-70.999999999999943</v>
      </c>
      <c r="BA122" s="148">
        <f t="shared" si="110"/>
        <v>39204</v>
      </c>
      <c r="BB122" s="149">
        <f t="shared" si="111"/>
        <v>0.17045217391304349</v>
      </c>
      <c r="BC122" s="150">
        <f t="shared" si="112"/>
        <v>63.058781739130431</v>
      </c>
      <c r="BD122" s="151">
        <f t="shared" si="113"/>
        <v>0</v>
      </c>
      <c r="BE122" s="151">
        <f t="shared" si="114"/>
        <v>63.058781739130431</v>
      </c>
      <c r="BF122" s="151" t="str">
        <f t="shared" si="115"/>
        <v>yes</v>
      </c>
      <c r="BG122" s="152">
        <f t="shared" si="116"/>
        <v>0.17045217391304349</v>
      </c>
      <c r="BH122" s="152">
        <f t="shared" si="117"/>
        <v>75.160886086956523</v>
      </c>
      <c r="BI122" s="151">
        <f t="shared" si="118"/>
        <v>0</v>
      </c>
      <c r="BJ122" s="153">
        <f t="shared" si="119"/>
        <v>75.160886086956523</v>
      </c>
      <c r="BK122" s="121" t="str">
        <f t="shared" si="120"/>
        <v>yes</v>
      </c>
      <c r="BL122" s="152">
        <f t="shared" si="121"/>
        <v>-12.102104347826092</v>
      </c>
      <c r="BM122" s="152" t="str">
        <f t="shared" si="122"/>
        <v/>
      </c>
      <c r="BN122" s="154">
        <f t="shared" si="123"/>
        <v>-12.102104347826092</v>
      </c>
      <c r="BO122" s="154">
        <f t="shared" si="124"/>
        <v>0</v>
      </c>
      <c r="BP122" s="155">
        <f t="shared" si="125"/>
        <v>63.058781739130431</v>
      </c>
    </row>
    <row r="123" spans="3:68" s="121" customFormat="1" ht="18" customHeight="1" x14ac:dyDescent="0.15">
      <c r="C123" s="173"/>
      <c r="D123" s="156" t="s">
        <v>26</v>
      </c>
      <c r="E123" s="157" t="s">
        <v>146</v>
      </c>
      <c r="F123" s="158" t="s">
        <v>216</v>
      </c>
      <c r="G123" s="159">
        <f t="shared" si="84"/>
        <v>39204</v>
      </c>
      <c r="H123" s="160">
        <f t="shared" si="85"/>
        <v>40</v>
      </c>
      <c r="I123" s="161">
        <f t="shared" si="86"/>
        <v>3</v>
      </c>
      <c r="J123" s="157" t="s">
        <v>146</v>
      </c>
      <c r="K123" s="162">
        <f t="shared" si="87"/>
        <v>0</v>
      </c>
      <c r="L123" s="163">
        <f t="shared" si="88"/>
        <v>75.160886086956523</v>
      </c>
      <c r="M123" s="164" t="str">
        <f t="shared" si="89"/>
        <v/>
      </c>
      <c r="N123" s="165">
        <f t="shared" si="90"/>
        <v>75.160886086956523</v>
      </c>
      <c r="O123" s="166" t="str">
        <f t="shared" si="91"/>
        <v>New</v>
      </c>
      <c r="P123" s="167">
        <f t="shared" si="92"/>
        <v>0</v>
      </c>
      <c r="Q123" s="168">
        <f t="shared" si="93"/>
        <v>1.9171739130434782</v>
      </c>
      <c r="R123" s="169" t="str">
        <f t="shared" si="94"/>
        <v>New</v>
      </c>
      <c r="S123" s="170" t="str">
        <f t="shared" si="95"/>
        <v>New</v>
      </c>
      <c r="T123" s="171" t="str">
        <f t="shared" si="96"/>
        <v/>
      </c>
      <c r="V123" s="176" t="s">
        <v>146</v>
      </c>
      <c r="W123" s="122" t="s">
        <v>4</v>
      </c>
      <c r="Y123" s="180"/>
      <c r="Z123" s="141"/>
      <c r="AA123" s="141">
        <v>440.95</v>
      </c>
      <c r="AB123" s="141"/>
      <c r="AC123" s="180"/>
      <c r="AD123" s="141"/>
      <c r="AE123" s="180"/>
      <c r="AF123" s="141"/>
      <c r="AG123" s="180"/>
      <c r="AH123" s="141">
        <f t="shared" si="97"/>
        <v>0</v>
      </c>
      <c r="AI123" s="141">
        <f t="shared" si="98"/>
        <v>0</v>
      </c>
      <c r="AJ123" s="141">
        <f t="shared" si="99"/>
        <v>440.95</v>
      </c>
      <c r="AK123" s="179"/>
      <c r="AL123" s="142">
        <v>230000</v>
      </c>
      <c r="AM123" s="179"/>
      <c r="AN123" s="142">
        <v>230000</v>
      </c>
      <c r="AO123" s="179"/>
      <c r="AP123" s="142">
        <v>230000</v>
      </c>
      <c r="AQ123" s="144">
        <f t="shared" si="100"/>
        <v>230000</v>
      </c>
      <c r="AR123" s="145">
        <f t="shared" si="101"/>
        <v>100</v>
      </c>
      <c r="AS123" s="144">
        <f t="shared" si="102"/>
        <v>230000</v>
      </c>
      <c r="AT123" s="145">
        <f t="shared" si="103"/>
        <v>100</v>
      </c>
      <c r="AU123" s="146" t="str">
        <f t="shared" si="104"/>
        <v/>
      </c>
      <c r="AV123" s="146" t="str">
        <f t="shared" si="105"/>
        <v/>
      </c>
      <c r="AW123" s="146" t="str">
        <f t="shared" si="106"/>
        <v/>
      </c>
      <c r="AX123" s="147" t="str">
        <f t="shared" si="107"/>
        <v/>
      </c>
      <c r="AY123" s="147" t="str">
        <f t="shared" si="108"/>
        <v/>
      </c>
      <c r="AZ123" s="147" t="str">
        <f t="shared" si="109"/>
        <v>New</v>
      </c>
      <c r="BA123" s="148">
        <f t="shared" si="110"/>
        <v>39204</v>
      </c>
      <c r="BB123" s="149">
        <f t="shared" si="111"/>
        <v>0.17045217391304349</v>
      </c>
      <c r="BC123" s="150">
        <f t="shared" si="112"/>
        <v>75.160886086956523</v>
      </c>
      <c r="BD123" s="151">
        <f t="shared" si="113"/>
        <v>0</v>
      </c>
      <c r="BE123" s="151">
        <f t="shared" si="114"/>
        <v>75.160886086956523</v>
      </c>
      <c r="BF123" s="151" t="str">
        <f t="shared" si="115"/>
        <v>yes</v>
      </c>
      <c r="BG123" s="152">
        <f t="shared" si="116"/>
        <v>0.17045217391304349</v>
      </c>
      <c r="BH123" s="152" t="str">
        <f t="shared" si="117"/>
        <v/>
      </c>
      <c r="BI123" s="151">
        <f t="shared" si="118"/>
        <v>0</v>
      </c>
      <c r="BJ123" s="153">
        <f t="shared" si="119"/>
        <v>0</v>
      </c>
      <c r="BK123" s="121" t="str">
        <f t="shared" si="120"/>
        <v>yes</v>
      </c>
      <c r="BL123" s="152" t="str">
        <f t="shared" si="121"/>
        <v/>
      </c>
      <c r="BM123" s="152" t="str">
        <f t="shared" si="122"/>
        <v/>
      </c>
      <c r="BN123" s="154" t="str">
        <f t="shared" si="123"/>
        <v/>
      </c>
      <c r="BO123" s="154" t="e">
        <f t="shared" si="124"/>
        <v>#VALUE!</v>
      </c>
      <c r="BP123" s="155">
        <f t="shared" si="125"/>
        <v>75.160886086956523</v>
      </c>
    </row>
    <row r="124" spans="3:68" s="121" customFormat="1" ht="18" customHeight="1" x14ac:dyDescent="0.15">
      <c r="C124" s="173"/>
      <c r="D124" s="156" t="s">
        <v>26</v>
      </c>
      <c r="E124" s="157" t="s">
        <v>82</v>
      </c>
      <c r="F124" s="158" t="s">
        <v>92</v>
      </c>
      <c r="G124" s="159">
        <f t="shared" si="84"/>
        <v>39204</v>
      </c>
      <c r="H124" s="160">
        <f t="shared" si="85"/>
        <v>40</v>
      </c>
      <c r="I124" s="161">
        <f t="shared" si="86"/>
        <v>3</v>
      </c>
      <c r="J124" s="157" t="s">
        <v>82</v>
      </c>
      <c r="K124" s="162">
        <f t="shared" si="87"/>
        <v>59.649738260869562</v>
      </c>
      <c r="L124" s="163">
        <f t="shared" si="88"/>
        <v>49.422607826086953</v>
      </c>
      <c r="M124" s="164">
        <f t="shared" si="89"/>
        <v>59.649738260869562</v>
      </c>
      <c r="N124" s="165">
        <f t="shared" si="90"/>
        <v>49.422607826086953</v>
      </c>
      <c r="O124" s="166">
        <f t="shared" si="91"/>
        <v>-0.17145306472353194</v>
      </c>
      <c r="P124" s="167">
        <f t="shared" si="92"/>
        <v>1.5215217391304348</v>
      </c>
      <c r="Q124" s="168">
        <f t="shared" si="93"/>
        <v>1.2606521739130434</v>
      </c>
      <c r="R124" s="169" t="str">
        <f t="shared" si="94"/>
        <v/>
      </c>
      <c r="S124" s="170">
        <f t="shared" si="95"/>
        <v>-10.227130434782609</v>
      </c>
      <c r="T124" s="171">
        <f t="shared" si="96"/>
        <v>-0.17145306472353194</v>
      </c>
      <c r="V124" s="176" t="s">
        <v>82</v>
      </c>
      <c r="W124" s="122" t="s">
        <v>4</v>
      </c>
      <c r="Y124" s="180">
        <v>345.9</v>
      </c>
      <c r="Z124" s="180">
        <v>349.95</v>
      </c>
      <c r="AA124" s="180">
        <v>289.95</v>
      </c>
      <c r="AB124" s="141"/>
      <c r="AC124" s="180"/>
      <c r="AD124" s="141"/>
      <c r="AE124" s="180"/>
      <c r="AF124" s="141"/>
      <c r="AG124" s="180"/>
      <c r="AH124" s="141">
        <f t="shared" si="97"/>
        <v>345.9</v>
      </c>
      <c r="AI124" s="141">
        <f t="shared" si="98"/>
        <v>349.95</v>
      </c>
      <c r="AJ124" s="141">
        <f t="shared" si="99"/>
        <v>289.95</v>
      </c>
      <c r="AK124" s="179"/>
      <c r="AL124" s="142">
        <v>230000</v>
      </c>
      <c r="AM124" s="179"/>
      <c r="AN124" s="142">
        <v>230000</v>
      </c>
      <c r="AO124" s="179"/>
      <c r="AP124" s="142">
        <v>230000</v>
      </c>
      <c r="AQ124" s="144">
        <f t="shared" si="100"/>
        <v>230000</v>
      </c>
      <c r="AR124" s="145">
        <f t="shared" si="101"/>
        <v>100</v>
      </c>
      <c r="AS124" s="144">
        <f t="shared" si="102"/>
        <v>230000</v>
      </c>
      <c r="AT124" s="145">
        <f t="shared" si="103"/>
        <v>100</v>
      </c>
      <c r="AU124" s="146">
        <f t="shared" si="104"/>
        <v>349.95</v>
      </c>
      <c r="AV124" s="146" t="str">
        <f t="shared" si="105"/>
        <v/>
      </c>
      <c r="AW124" s="146">
        <f t="shared" si="106"/>
        <v>349.95</v>
      </c>
      <c r="AX124" s="147">
        <f t="shared" si="107"/>
        <v>-60</v>
      </c>
      <c r="AY124" s="147" t="str">
        <f t="shared" si="108"/>
        <v/>
      </c>
      <c r="AZ124" s="147">
        <f t="shared" si="109"/>
        <v>-60</v>
      </c>
      <c r="BA124" s="148">
        <f t="shared" si="110"/>
        <v>39204</v>
      </c>
      <c r="BB124" s="149">
        <f t="shared" si="111"/>
        <v>0.17045217391304349</v>
      </c>
      <c r="BC124" s="150">
        <f t="shared" si="112"/>
        <v>49.422607826086953</v>
      </c>
      <c r="BD124" s="151">
        <f t="shared" si="113"/>
        <v>0</v>
      </c>
      <c r="BE124" s="151">
        <f t="shared" si="114"/>
        <v>49.422607826086953</v>
      </c>
      <c r="BF124" s="151" t="str">
        <f t="shared" si="115"/>
        <v>yes</v>
      </c>
      <c r="BG124" s="152">
        <f t="shared" si="116"/>
        <v>0.17045217391304349</v>
      </c>
      <c r="BH124" s="152">
        <f t="shared" si="117"/>
        <v>59.649738260869562</v>
      </c>
      <c r="BI124" s="151">
        <f t="shared" si="118"/>
        <v>0</v>
      </c>
      <c r="BJ124" s="153">
        <f t="shared" si="119"/>
        <v>59.649738260869562</v>
      </c>
      <c r="BK124" s="121" t="str">
        <f t="shared" si="120"/>
        <v>yes</v>
      </c>
      <c r="BL124" s="152">
        <f t="shared" si="121"/>
        <v>-10.227130434782609</v>
      </c>
      <c r="BM124" s="152" t="str">
        <f t="shared" si="122"/>
        <v/>
      </c>
      <c r="BN124" s="154">
        <f t="shared" si="123"/>
        <v>-10.227130434782609</v>
      </c>
      <c r="BO124" s="154">
        <f t="shared" si="124"/>
        <v>0</v>
      </c>
      <c r="BP124" s="155">
        <f t="shared" si="125"/>
        <v>49.422607826086953</v>
      </c>
    </row>
    <row r="125" spans="3:68" s="121" customFormat="1" ht="18" customHeight="1" x14ac:dyDescent="0.15">
      <c r="C125" s="173"/>
      <c r="D125" s="156" t="s">
        <v>26</v>
      </c>
      <c r="E125" s="157" t="s">
        <v>82</v>
      </c>
      <c r="F125" s="158" t="s">
        <v>118</v>
      </c>
      <c r="G125" s="159">
        <f t="shared" si="84"/>
        <v>39204</v>
      </c>
      <c r="H125" s="160">
        <f t="shared" si="85"/>
        <v>40</v>
      </c>
      <c r="I125" s="161">
        <f t="shared" si="86"/>
        <v>3</v>
      </c>
      <c r="J125" s="157" t="s">
        <v>82</v>
      </c>
      <c r="K125" s="162">
        <f t="shared" si="87"/>
        <v>63.058781739130431</v>
      </c>
      <c r="L125" s="163">
        <f t="shared" si="88"/>
        <v>59.649738260869562</v>
      </c>
      <c r="M125" s="164">
        <f t="shared" si="89"/>
        <v>63.058781739130431</v>
      </c>
      <c r="N125" s="165">
        <f t="shared" si="90"/>
        <v>59.649738260869562</v>
      </c>
      <c r="O125" s="166">
        <f t="shared" si="91"/>
        <v>-5.4061359643195028E-2</v>
      </c>
      <c r="P125" s="167">
        <f t="shared" si="92"/>
        <v>1.6084782608695651</v>
      </c>
      <c r="Q125" s="168">
        <f t="shared" si="93"/>
        <v>1.5215217391304348</v>
      </c>
      <c r="R125" s="169" t="str">
        <f t="shared" si="94"/>
        <v/>
      </c>
      <c r="S125" s="170">
        <f t="shared" si="95"/>
        <v>-3.4090434782608696</v>
      </c>
      <c r="T125" s="171">
        <f t="shared" si="96"/>
        <v>-5.4061359643195028E-2</v>
      </c>
      <c r="V125" s="176" t="s">
        <v>82</v>
      </c>
      <c r="W125" s="122" t="s">
        <v>4</v>
      </c>
      <c r="Y125" s="180">
        <v>365.9</v>
      </c>
      <c r="Z125" s="180">
        <v>369.95</v>
      </c>
      <c r="AA125" s="180">
        <v>349.95</v>
      </c>
      <c r="AB125" s="141"/>
      <c r="AC125" s="180"/>
      <c r="AD125" s="141"/>
      <c r="AE125" s="180"/>
      <c r="AF125" s="141"/>
      <c r="AG125" s="180"/>
      <c r="AH125" s="141">
        <f t="shared" si="97"/>
        <v>365.9</v>
      </c>
      <c r="AI125" s="141">
        <f t="shared" si="98"/>
        <v>369.95</v>
      </c>
      <c r="AJ125" s="141">
        <f t="shared" si="99"/>
        <v>349.95</v>
      </c>
      <c r="AK125" s="179"/>
      <c r="AL125" s="142">
        <v>230000</v>
      </c>
      <c r="AM125" s="179"/>
      <c r="AN125" s="142">
        <v>230000</v>
      </c>
      <c r="AO125" s="179"/>
      <c r="AP125" s="142">
        <v>230000</v>
      </c>
      <c r="AQ125" s="144">
        <f t="shared" si="100"/>
        <v>230000</v>
      </c>
      <c r="AR125" s="145">
        <f t="shared" si="101"/>
        <v>100</v>
      </c>
      <c r="AS125" s="144">
        <f t="shared" si="102"/>
        <v>230000</v>
      </c>
      <c r="AT125" s="145">
        <f t="shared" si="103"/>
        <v>100</v>
      </c>
      <c r="AU125" s="146">
        <f t="shared" si="104"/>
        <v>369.95</v>
      </c>
      <c r="AV125" s="146" t="str">
        <f t="shared" si="105"/>
        <v/>
      </c>
      <c r="AW125" s="146">
        <f t="shared" si="106"/>
        <v>369.95</v>
      </c>
      <c r="AX125" s="147">
        <f t="shared" si="107"/>
        <v>-20</v>
      </c>
      <c r="AY125" s="147" t="str">
        <f t="shared" si="108"/>
        <v/>
      </c>
      <c r="AZ125" s="147">
        <f t="shared" si="109"/>
        <v>-20</v>
      </c>
      <c r="BA125" s="148">
        <f t="shared" si="110"/>
        <v>39204</v>
      </c>
      <c r="BB125" s="149">
        <f t="shared" si="111"/>
        <v>0.17045217391304349</v>
      </c>
      <c r="BC125" s="150">
        <f t="shared" si="112"/>
        <v>59.649738260869562</v>
      </c>
      <c r="BD125" s="151">
        <f t="shared" si="113"/>
        <v>0</v>
      </c>
      <c r="BE125" s="151">
        <f t="shared" si="114"/>
        <v>59.649738260869562</v>
      </c>
      <c r="BF125" s="151" t="str">
        <f t="shared" si="115"/>
        <v>yes</v>
      </c>
      <c r="BG125" s="152">
        <f t="shared" si="116"/>
        <v>0.17045217391304349</v>
      </c>
      <c r="BH125" s="152">
        <f t="shared" si="117"/>
        <v>63.058781739130431</v>
      </c>
      <c r="BI125" s="151">
        <f t="shared" si="118"/>
        <v>0</v>
      </c>
      <c r="BJ125" s="153">
        <f t="shared" si="119"/>
        <v>63.058781739130431</v>
      </c>
      <c r="BK125" s="121" t="str">
        <f t="shared" si="120"/>
        <v>yes</v>
      </c>
      <c r="BL125" s="152">
        <f t="shared" si="121"/>
        <v>-3.4090434782608696</v>
      </c>
      <c r="BM125" s="152" t="str">
        <f t="shared" si="122"/>
        <v/>
      </c>
      <c r="BN125" s="154">
        <f t="shared" si="123"/>
        <v>-3.4090434782608696</v>
      </c>
      <c r="BO125" s="154">
        <f t="shared" si="124"/>
        <v>0</v>
      </c>
      <c r="BP125" s="155">
        <f t="shared" si="125"/>
        <v>59.649738260869569</v>
      </c>
    </row>
    <row r="126" spans="3:68" s="121" customFormat="1" ht="18" customHeight="1" x14ac:dyDescent="0.15">
      <c r="C126" s="173"/>
      <c r="D126" s="156" t="s">
        <v>26</v>
      </c>
      <c r="E126" s="157" t="s">
        <v>82</v>
      </c>
      <c r="F126" s="158" t="s">
        <v>117</v>
      </c>
      <c r="G126" s="159">
        <f t="shared" si="84"/>
        <v>39204</v>
      </c>
      <c r="H126" s="160">
        <f t="shared" si="85"/>
        <v>40</v>
      </c>
      <c r="I126" s="161">
        <f t="shared" si="86"/>
        <v>3</v>
      </c>
      <c r="J126" s="157" t="s">
        <v>82</v>
      </c>
      <c r="K126" s="162">
        <f t="shared" si="87"/>
        <v>63.058781739130431</v>
      </c>
      <c r="L126" s="163">
        <f t="shared" si="88"/>
        <v>49.422607826086953</v>
      </c>
      <c r="M126" s="164">
        <f t="shared" si="89"/>
        <v>63.058781739130431</v>
      </c>
      <c r="N126" s="165">
        <f t="shared" si="90"/>
        <v>49.422607826086953</v>
      </c>
      <c r="O126" s="166">
        <f t="shared" si="91"/>
        <v>-0.21624543857278011</v>
      </c>
      <c r="P126" s="167">
        <f t="shared" si="92"/>
        <v>1.6084782608695651</v>
      </c>
      <c r="Q126" s="168">
        <f t="shared" si="93"/>
        <v>1.2606521739130434</v>
      </c>
      <c r="R126" s="169" t="str">
        <f t="shared" si="94"/>
        <v/>
      </c>
      <c r="S126" s="170">
        <f t="shared" si="95"/>
        <v>-13.636173913043478</v>
      </c>
      <c r="T126" s="171">
        <f t="shared" si="96"/>
        <v>-0.21624543857278011</v>
      </c>
      <c r="V126" s="176" t="s">
        <v>82</v>
      </c>
      <c r="W126" s="122" t="s">
        <v>4</v>
      </c>
      <c r="Y126" s="180">
        <v>365.9</v>
      </c>
      <c r="Z126" s="180">
        <v>369.95</v>
      </c>
      <c r="AA126" s="180">
        <v>289.95</v>
      </c>
      <c r="AB126" s="141"/>
      <c r="AC126" s="180"/>
      <c r="AD126" s="141"/>
      <c r="AE126" s="180"/>
      <c r="AF126" s="141"/>
      <c r="AG126" s="180"/>
      <c r="AH126" s="141">
        <f t="shared" si="97"/>
        <v>365.9</v>
      </c>
      <c r="AI126" s="141">
        <f t="shared" si="98"/>
        <v>369.95</v>
      </c>
      <c r="AJ126" s="141">
        <f t="shared" si="99"/>
        <v>289.95</v>
      </c>
      <c r="AK126" s="179"/>
      <c r="AL126" s="142">
        <v>230000</v>
      </c>
      <c r="AM126" s="179"/>
      <c r="AN126" s="142">
        <v>230000</v>
      </c>
      <c r="AO126" s="179"/>
      <c r="AP126" s="142">
        <v>230000</v>
      </c>
      <c r="AQ126" s="144">
        <f t="shared" si="100"/>
        <v>230000</v>
      </c>
      <c r="AR126" s="145">
        <f t="shared" si="101"/>
        <v>100</v>
      </c>
      <c r="AS126" s="144">
        <f t="shared" si="102"/>
        <v>230000</v>
      </c>
      <c r="AT126" s="145">
        <f t="shared" si="103"/>
        <v>100</v>
      </c>
      <c r="AU126" s="146">
        <f t="shared" si="104"/>
        <v>369.95</v>
      </c>
      <c r="AV126" s="146" t="str">
        <f t="shared" si="105"/>
        <v/>
      </c>
      <c r="AW126" s="146">
        <f t="shared" si="106"/>
        <v>369.95</v>
      </c>
      <c r="AX126" s="147">
        <f t="shared" si="107"/>
        <v>-80</v>
      </c>
      <c r="AY126" s="147" t="str">
        <f t="shared" si="108"/>
        <v/>
      </c>
      <c r="AZ126" s="147">
        <f t="shared" si="109"/>
        <v>-80</v>
      </c>
      <c r="BA126" s="148">
        <f t="shared" si="110"/>
        <v>39204</v>
      </c>
      <c r="BB126" s="149">
        <f t="shared" si="111"/>
        <v>0.17045217391304349</v>
      </c>
      <c r="BC126" s="150">
        <f t="shared" si="112"/>
        <v>49.422607826086953</v>
      </c>
      <c r="BD126" s="151">
        <f t="shared" si="113"/>
        <v>0</v>
      </c>
      <c r="BE126" s="151">
        <f t="shared" si="114"/>
        <v>49.422607826086953</v>
      </c>
      <c r="BF126" s="151" t="str">
        <f t="shared" si="115"/>
        <v>yes</v>
      </c>
      <c r="BG126" s="152">
        <f t="shared" si="116"/>
        <v>0.17045217391304349</v>
      </c>
      <c r="BH126" s="152">
        <f t="shared" si="117"/>
        <v>63.058781739130431</v>
      </c>
      <c r="BI126" s="151">
        <f t="shared" si="118"/>
        <v>0</v>
      </c>
      <c r="BJ126" s="153">
        <f t="shared" si="119"/>
        <v>63.058781739130431</v>
      </c>
      <c r="BK126" s="121" t="str">
        <f t="shared" si="120"/>
        <v>yes</v>
      </c>
      <c r="BL126" s="152">
        <f t="shared" si="121"/>
        <v>-13.636173913043478</v>
      </c>
      <c r="BM126" s="152" t="str">
        <f t="shared" si="122"/>
        <v/>
      </c>
      <c r="BN126" s="154">
        <f t="shared" si="123"/>
        <v>-13.636173913043478</v>
      </c>
      <c r="BO126" s="154">
        <f t="shared" si="124"/>
        <v>0</v>
      </c>
      <c r="BP126" s="155">
        <f t="shared" si="125"/>
        <v>49.422607826086953</v>
      </c>
    </row>
    <row r="127" spans="3:68" s="121" customFormat="1" ht="18" customHeight="1" x14ac:dyDescent="0.15">
      <c r="C127" s="173"/>
      <c r="D127" s="156" t="s">
        <v>26</v>
      </c>
      <c r="E127" s="157" t="s">
        <v>82</v>
      </c>
      <c r="F127" s="158" t="s">
        <v>184</v>
      </c>
      <c r="G127" s="159">
        <f t="shared" si="84"/>
        <v>39204</v>
      </c>
      <c r="H127" s="160">
        <f t="shared" si="85"/>
        <v>40</v>
      </c>
      <c r="I127" s="161">
        <f t="shared" si="86"/>
        <v>3</v>
      </c>
      <c r="J127" s="157" t="s">
        <v>82</v>
      </c>
      <c r="K127" s="162">
        <f t="shared" si="87"/>
        <v>63.058781739130431</v>
      </c>
      <c r="L127" s="163">
        <f t="shared" si="88"/>
        <v>49.422607826086953</v>
      </c>
      <c r="M127" s="164">
        <f t="shared" si="89"/>
        <v>63.058781739130431</v>
      </c>
      <c r="N127" s="165">
        <f t="shared" si="90"/>
        <v>49.422607826086953</v>
      </c>
      <c r="O127" s="166">
        <f t="shared" si="91"/>
        <v>-0.21624543857278011</v>
      </c>
      <c r="P127" s="167">
        <f t="shared" si="92"/>
        <v>1.6084782608695651</v>
      </c>
      <c r="Q127" s="168">
        <f t="shared" si="93"/>
        <v>1.2606521739130434</v>
      </c>
      <c r="R127" s="169" t="str">
        <f t="shared" si="94"/>
        <v/>
      </c>
      <c r="S127" s="170">
        <f t="shared" si="95"/>
        <v>-13.636173913043478</v>
      </c>
      <c r="T127" s="171">
        <f t="shared" si="96"/>
        <v>-0.21624543857278011</v>
      </c>
      <c r="V127" s="176" t="s">
        <v>82</v>
      </c>
      <c r="W127" s="122" t="s">
        <v>4</v>
      </c>
      <c r="Y127" s="180">
        <v>395.9</v>
      </c>
      <c r="Z127" s="180">
        <v>369.95</v>
      </c>
      <c r="AA127" s="180">
        <v>289.95</v>
      </c>
      <c r="AB127" s="141"/>
      <c r="AC127" s="180"/>
      <c r="AD127" s="141"/>
      <c r="AE127" s="180"/>
      <c r="AF127" s="141"/>
      <c r="AG127" s="180"/>
      <c r="AH127" s="141">
        <f t="shared" si="97"/>
        <v>395.9</v>
      </c>
      <c r="AI127" s="141">
        <f t="shared" si="98"/>
        <v>369.95</v>
      </c>
      <c r="AJ127" s="141">
        <f t="shared" si="99"/>
        <v>289.95</v>
      </c>
      <c r="AK127" s="179"/>
      <c r="AL127" s="142">
        <v>230000</v>
      </c>
      <c r="AM127" s="179"/>
      <c r="AN127" s="142">
        <v>230000</v>
      </c>
      <c r="AO127" s="179"/>
      <c r="AP127" s="142">
        <v>230000</v>
      </c>
      <c r="AQ127" s="144">
        <f t="shared" si="100"/>
        <v>230000</v>
      </c>
      <c r="AR127" s="145">
        <f t="shared" si="101"/>
        <v>100</v>
      </c>
      <c r="AS127" s="144">
        <f t="shared" si="102"/>
        <v>230000</v>
      </c>
      <c r="AT127" s="145">
        <f t="shared" si="103"/>
        <v>100</v>
      </c>
      <c r="AU127" s="146">
        <f t="shared" si="104"/>
        <v>369.95</v>
      </c>
      <c r="AV127" s="146" t="str">
        <f t="shared" si="105"/>
        <v/>
      </c>
      <c r="AW127" s="146">
        <f t="shared" si="106"/>
        <v>369.95</v>
      </c>
      <c r="AX127" s="147">
        <f t="shared" si="107"/>
        <v>-80</v>
      </c>
      <c r="AY127" s="147" t="str">
        <f t="shared" si="108"/>
        <v/>
      </c>
      <c r="AZ127" s="147">
        <f t="shared" si="109"/>
        <v>-80</v>
      </c>
      <c r="BA127" s="148">
        <f t="shared" si="110"/>
        <v>39204</v>
      </c>
      <c r="BB127" s="149">
        <f t="shared" si="111"/>
        <v>0.17045217391304349</v>
      </c>
      <c r="BC127" s="150">
        <f t="shared" si="112"/>
        <v>49.422607826086953</v>
      </c>
      <c r="BD127" s="151">
        <f t="shared" si="113"/>
        <v>0</v>
      </c>
      <c r="BE127" s="151">
        <f t="shared" si="114"/>
        <v>49.422607826086953</v>
      </c>
      <c r="BF127" s="151" t="str">
        <f t="shared" si="115"/>
        <v>yes</v>
      </c>
      <c r="BG127" s="152">
        <f t="shared" si="116"/>
        <v>0.17045217391304349</v>
      </c>
      <c r="BH127" s="152">
        <f t="shared" si="117"/>
        <v>63.058781739130431</v>
      </c>
      <c r="BI127" s="151">
        <f t="shared" si="118"/>
        <v>0</v>
      </c>
      <c r="BJ127" s="153">
        <f t="shared" si="119"/>
        <v>63.058781739130431</v>
      </c>
      <c r="BK127" s="121" t="str">
        <f t="shared" si="120"/>
        <v>yes</v>
      </c>
      <c r="BL127" s="152">
        <f t="shared" si="121"/>
        <v>-13.636173913043478</v>
      </c>
      <c r="BM127" s="152" t="str">
        <f t="shared" si="122"/>
        <v/>
      </c>
      <c r="BN127" s="154">
        <f t="shared" si="123"/>
        <v>-13.636173913043478</v>
      </c>
      <c r="BO127" s="154">
        <f t="shared" si="124"/>
        <v>0</v>
      </c>
      <c r="BP127" s="155">
        <f t="shared" si="125"/>
        <v>49.422607826086953</v>
      </c>
    </row>
    <row r="128" spans="3:68" s="121" customFormat="1" ht="18" customHeight="1" x14ac:dyDescent="0.15">
      <c r="C128" s="173"/>
      <c r="D128" s="156" t="s">
        <v>26</v>
      </c>
      <c r="E128" s="157" t="s">
        <v>102</v>
      </c>
      <c r="F128" s="158" t="s">
        <v>185</v>
      </c>
      <c r="G128" s="159">
        <f t="shared" si="84"/>
        <v>39204</v>
      </c>
      <c r="H128" s="160">
        <f t="shared" si="85"/>
        <v>40</v>
      </c>
      <c r="I128" s="161">
        <f t="shared" si="86"/>
        <v>3</v>
      </c>
      <c r="J128" s="157" t="s">
        <v>102</v>
      </c>
      <c r="K128" s="162">
        <f t="shared" si="87"/>
        <v>49.422607826086953</v>
      </c>
      <c r="L128" s="163">
        <f t="shared" si="88"/>
        <v>47.718086086956518</v>
      </c>
      <c r="M128" s="164">
        <f t="shared" si="89"/>
        <v>49.422607826086953</v>
      </c>
      <c r="N128" s="165">
        <f t="shared" si="90"/>
        <v>47.718086086956518</v>
      </c>
      <c r="O128" s="166">
        <f t="shared" si="91"/>
        <v>-3.4488704949129145E-2</v>
      </c>
      <c r="P128" s="167">
        <f t="shared" si="92"/>
        <v>1.2606521739130434</v>
      </c>
      <c r="Q128" s="168">
        <f t="shared" si="93"/>
        <v>1.2171739130434782</v>
      </c>
      <c r="R128" s="169" t="str">
        <f t="shared" si="94"/>
        <v/>
      </c>
      <c r="S128" s="170">
        <f t="shared" si="95"/>
        <v>-1.7045217391304348</v>
      </c>
      <c r="T128" s="171">
        <f t="shared" si="96"/>
        <v>-3.4488704949129166E-2</v>
      </c>
      <c r="V128" s="176" t="s">
        <v>102</v>
      </c>
      <c r="W128" s="122" t="s">
        <v>4</v>
      </c>
      <c r="Y128" s="180">
        <v>329.91</v>
      </c>
      <c r="Z128" s="180">
        <v>289.95</v>
      </c>
      <c r="AA128" s="180">
        <v>279.95</v>
      </c>
      <c r="AB128" s="141"/>
      <c r="AC128" s="180"/>
      <c r="AD128" s="141"/>
      <c r="AE128" s="180"/>
      <c r="AF128" s="141"/>
      <c r="AG128" s="180"/>
      <c r="AH128" s="141">
        <f t="shared" si="97"/>
        <v>329.91</v>
      </c>
      <c r="AI128" s="141">
        <f t="shared" si="98"/>
        <v>289.95</v>
      </c>
      <c r="AJ128" s="141">
        <f t="shared" si="99"/>
        <v>279.95</v>
      </c>
      <c r="AK128" s="179"/>
      <c r="AL128" s="142">
        <v>230000</v>
      </c>
      <c r="AM128" s="179"/>
      <c r="AN128" s="142">
        <v>230000</v>
      </c>
      <c r="AO128" s="179"/>
      <c r="AP128" s="142">
        <v>230000</v>
      </c>
      <c r="AQ128" s="144">
        <f t="shared" si="100"/>
        <v>230000</v>
      </c>
      <c r="AR128" s="145">
        <f t="shared" si="101"/>
        <v>100</v>
      </c>
      <c r="AS128" s="144">
        <f t="shared" si="102"/>
        <v>230000</v>
      </c>
      <c r="AT128" s="145">
        <f t="shared" si="103"/>
        <v>100</v>
      </c>
      <c r="AU128" s="146">
        <f t="shared" si="104"/>
        <v>289.95</v>
      </c>
      <c r="AV128" s="146" t="str">
        <f t="shared" si="105"/>
        <v/>
      </c>
      <c r="AW128" s="146">
        <f t="shared" si="106"/>
        <v>289.95</v>
      </c>
      <c r="AX128" s="147">
        <f t="shared" si="107"/>
        <v>-10</v>
      </c>
      <c r="AY128" s="147" t="str">
        <f t="shared" si="108"/>
        <v/>
      </c>
      <c r="AZ128" s="147">
        <f t="shared" si="109"/>
        <v>-10</v>
      </c>
      <c r="BA128" s="148">
        <f t="shared" si="110"/>
        <v>39204</v>
      </c>
      <c r="BB128" s="149">
        <f t="shared" si="111"/>
        <v>0.17045217391304349</v>
      </c>
      <c r="BC128" s="150">
        <f t="shared" si="112"/>
        <v>47.718086086956518</v>
      </c>
      <c r="BD128" s="151">
        <f t="shared" si="113"/>
        <v>0</v>
      </c>
      <c r="BE128" s="151">
        <f t="shared" si="114"/>
        <v>47.718086086956518</v>
      </c>
      <c r="BF128" s="151" t="str">
        <f t="shared" si="115"/>
        <v>yes</v>
      </c>
      <c r="BG128" s="152">
        <f t="shared" si="116"/>
        <v>0.17045217391304349</v>
      </c>
      <c r="BH128" s="152">
        <f t="shared" si="117"/>
        <v>49.422607826086953</v>
      </c>
      <c r="BI128" s="151">
        <f t="shared" si="118"/>
        <v>0</v>
      </c>
      <c r="BJ128" s="153">
        <f t="shared" si="119"/>
        <v>49.422607826086953</v>
      </c>
      <c r="BK128" s="121" t="str">
        <f t="shared" si="120"/>
        <v>yes</v>
      </c>
      <c r="BL128" s="152">
        <f t="shared" si="121"/>
        <v>-1.7045217391304348</v>
      </c>
      <c r="BM128" s="152" t="str">
        <f t="shared" si="122"/>
        <v/>
      </c>
      <c r="BN128" s="154">
        <f t="shared" si="123"/>
        <v>-1.7045217391304348</v>
      </c>
      <c r="BO128" s="154">
        <f t="shared" si="124"/>
        <v>0</v>
      </c>
      <c r="BP128" s="155">
        <f t="shared" si="125"/>
        <v>47.718086086956518</v>
      </c>
    </row>
    <row r="129" spans="3:68" s="121" customFormat="1" ht="18" customHeight="1" x14ac:dyDescent="0.15">
      <c r="C129" s="173"/>
      <c r="D129" s="156" t="s">
        <v>26</v>
      </c>
      <c r="E129" s="157" t="s">
        <v>146</v>
      </c>
      <c r="F129" s="158" t="s">
        <v>178</v>
      </c>
      <c r="G129" s="159">
        <f t="shared" si="84"/>
        <v>39204</v>
      </c>
      <c r="H129" s="160">
        <f t="shared" si="85"/>
        <v>40</v>
      </c>
      <c r="I129" s="161">
        <f t="shared" si="86"/>
        <v>3</v>
      </c>
      <c r="J129" s="157" t="s">
        <v>146</v>
      </c>
      <c r="K129" s="162">
        <f t="shared" si="87"/>
        <v>66.467825217391294</v>
      </c>
      <c r="L129" s="163">
        <f t="shared" si="88"/>
        <v>67.490538260869556</v>
      </c>
      <c r="M129" s="164">
        <f t="shared" si="89"/>
        <v>66.467825217391294</v>
      </c>
      <c r="N129" s="165">
        <f t="shared" si="90"/>
        <v>67.490538260869556</v>
      </c>
      <c r="O129" s="166">
        <f t="shared" si="91"/>
        <v>1.5386588024105752E-2</v>
      </c>
      <c r="P129" s="167">
        <f t="shared" si="92"/>
        <v>1.6954347826086955</v>
      </c>
      <c r="Q129" s="168">
        <f t="shared" si="93"/>
        <v>1.7215217391304347</v>
      </c>
      <c r="R129" s="169" t="str">
        <f t="shared" si="94"/>
        <v/>
      </c>
      <c r="S129" s="170">
        <f t="shared" si="95"/>
        <v>1.0227130434782623</v>
      </c>
      <c r="T129" s="171">
        <f t="shared" si="96"/>
        <v>1.5386588024105679E-2</v>
      </c>
      <c r="V129" s="176" t="s">
        <v>146</v>
      </c>
      <c r="W129" s="122" t="s">
        <v>4</v>
      </c>
      <c r="Y129" s="180"/>
      <c r="Z129" s="180">
        <v>389.95</v>
      </c>
      <c r="AA129" s="180">
        <v>395.95</v>
      </c>
      <c r="AB129" s="141"/>
      <c r="AC129" s="180"/>
      <c r="AD129" s="141"/>
      <c r="AE129" s="180"/>
      <c r="AF129" s="141"/>
      <c r="AG129" s="180"/>
      <c r="AH129" s="141">
        <f t="shared" si="97"/>
        <v>0</v>
      </c>
      <c r="AI129" s="141">
        <f t="shared" si="98"/>
        <v>389.95</v>
      </c>
      <c r="AJ129" s="141">
        <f t="shared" si="99"/>
        <v>395.95</v>
      </c>
      <c r="AK129" s="179"/>
      <c r="AL129" s="142">
        <v>230000</v>
      </c>
      <c r="AM129" s="179"/>
      <c r="AN129" s="142">
        <v>230000</v>
      </c>
      <c r="AO129" s="179"/>
      <c r="AP129" s="142">
        <v>230000</v>
      </c>
      <c r="AQ129" s="144">
        <f t="shared" si="100"/>
        <v>230000</v>
      </c>
      <c r="AR129" s="145">
        <f t="shared" si="101"/>
        <v>100</v>
      </c>
      <c r="AS129" s="144">
        <f t="shared" si="102"/>
        <v>230000</v>
      </c>
      <c r="AT129" s="145">
        <f t="shared" si="103"/>
        <v>100</v>
      </c>
      <c r="AU129" s="146">
        <f t="shared" si="104"/>
        <v>389.95</v>
      </c>
      <c r="AV129" s="146" t="str">
        <f t="shared" si="105"/>
        <v/>
      </c>
      <c r="AW129" s="146">
        <f t="shared" si="106"/>
        <v>389.95</v>
      </c>
      <c r="AX129" s="147">
        <f t="shared" si="107"/>
        <v>6</v>
      </c>
      <c r="AY129" s="147" t="str">
        <f t="shared" si="108"/>
        <v/>
      </c>
      <c r="AZ129" s="147">
        <f t="shared" si="109"/>
        <v>6</v>
      </c>
      <c r="BA129" s="148">
        <f t="shared" si="110"/>
        <v>39204</v>
      </c>
      <c r="BB129" s="149">
        <f t="shared" si="111"/>
        <v>0.17045217391304349</v>
      </c>
      <c r="BC129" s="150">
        <f t="shared" si="112"/>
        <v>67.490538260869556</v>
      </c>
      <c r="BD129" s="151">
        <f t="shared" si="113"/>
        <v>0</v>
      </c>
      <c r="BE129" s="151">
        <f t="shared" si="114"/>
        <v>67.490538260869556</v>
      </c>
      <c r="BF129" s="151" t="str">
        <f t="shared" si="115"/>
        <v>yes</v>
      </c>
      <c r="BG129" s="152">
        <f t="shared" si="116"/>
        <v>0.17045217391304349</v>
      </c>
      <c r="BH129" s="152">
        <f t="shared" si="117"/>
        <v>66.467825217391294</v>
      </c>
      <c r="BI129" s="151">
        <f t="shared" si="118"/>
        <v>0</v>
      </c>
      <c r="BJ129" s="153">
        <f t="shared" si="119"/>
        <v>66.467825217391294</v>
      </c>
      <c r="BK129" s="121" t="str">
        <f t="shared" si="120"/>
        <v>yes</v>
      </c>
      <c r="BL129" s="152">
        <f t="shared" si="121"/>
        <v>1.0227130434782623</v>
      </c>
      <c r="BM129" s="152" t="str">
        <f t="shared" si="122"/>
        <v/>
      </c>
      <c r="BN129" s="154">
        <f t="shared" si="123"/>
        <v>1.0227130434782623</v>
      </c>
      <c r="BO129" s="154">
        <f t="shared" si="124"/>
        <v>0</v>
      </c>
      <c r="BP129" s="155">
        <f t="shared" si="125"/>
        <v>67.49053826086957</v>
      </c>
    </row>
    <row r="130" spans="3:68" s="121" customFormat="1" ht="18" customHeight="1" x14ac:dyDescent="0.15">
      <c r="C130" s="122"/>
      <c r="D130" s="156" t="s">
        <v>26</v>
      </c>
      <c r="E130" s="157" t="s">
        <v>82</v>
      </c>
      <c r="F130" s="158" t="s">
        <v>87</v>
      </c>
      <c r="G130" s="159">
        <f t="shared" ref="G130:G163" si="126">IF($K$8&gt;0,$K$8,$L$8)</f>
        <v>39204</v>
      </c>
      <c r="H130" s="160">
        <f t="shared" ref="H130:H163" si="127">$K$12</f>
        <v>40</v>
      </c>
      <c r="I130" s="161">
        <f t="shared" ref="I130:I163" si="128">$L$12</f>
        <v>3</v>
      </c>
      <c r="J130" s="157" t="s">
        <v>82</v>
      </c>
      <c r="K130" s="162">
        <f t="shared" ref="K130:K163" si="129">BJ130</f>
        <v>59.649738260869562</v>
      </c>
      <c r="L130" s="163">
        <f t="shared" ref="L130:L163" si="130">BE130</f>
        <v>59.649738260869562</v>
      </c>
      <c r="M130" s="164">
        <f t="shared" ref="M130:M163" si="131">BH130</f>
        <v>59.649738260869562</v>
      </c>
      <c r="N130" s="165">
        <f t="shared" ref="N130:N163" si="132">BC130</f>
        <v>59.649738260869562</v>
      </c>
      <c r="O130" s="166">
        <f t="shared" ref="O130:O163" si="133">IF(S130="New","New",(N130/M130)-1)</f>
        <v>0</v>
      </c>
      <c r="P130" s="167">
        <f t="shared" ref="P130:P163" si="134">(AI130/AN130)*1000</f>
        <v>1.5215217391304348</v>
      </c>
      <c r="Q130" s="168">
        <f t="shared" ref="Q130:Q163" si="135">(AJ130/AP130)*1000</f>
        <v>1.5215217391304348</v>
      </c>
      <c r="R130" s="169" t="str">
        <f t="shared" ref="R130:R163" si="136">IF(S130="New","New",IF(AY130="","",(Q130/P130)-1))</f>
        <v/>
      </c>
      <c r="S130" s="170">
        <f t="shared" ref="S130:S163" si="137">IF(K130="","New",IF(K130=0,"New",L130-K130))</f>
        <v>0</v>
      </c>
      <c r="T130" s="171">
        <f t="shared" ref="T130:T163" si="138">IF(S130="New","",S130/K130)</f>
        <v>0</v>
      </c>
      <c r="V130" s="176" t="s">
        <v>82</v>
      </c>
      <c r="W130" s="122" t="s">
        <v>4</v>
      </c>
      <c r="Y130" s="141">
        <v>345.9</v>
      </c>
      <c r="Z130" s="141">
        <v>349.95</v>
      </c>
      <c r="AA130" s="141">
        <v>349.95</v>
      </c>
      <c r="AB130" s="141"/>
      <c r="AC130" s="141"/>
      <c r="AD130" s="141"/>
      <c r="AE130" s="141"/>
      <c r="AF130" s="141"/>
      <c r="AG130" s="141"/>
      <c r="AH130" s="141">
        <f t="shared" ref="AH130:AH163" si="139">Y130+(AB130+AC130)</f>
        <v>345.9</v>
      </c>
      <c r="AI130" s="141">
        <f t="shared" ref="AI130:AI163" si="140">Z130+(AD130+AE130)</f>
        <v>349.95</v>
      </c>
      <c r="AJ130" s="141">
        <f t="shared" ref="AJ130:AJ163" si="141">AA130+(AF130+AG130)</f>
        <v>349.95</v>
      </c>
      <c r="AK130" s="179"/>
      <c r="AL130" s="142">
        <v>230000</v>
      </c>
      <c r="AM130" s="179"/>
      <c r="AN130" s="142">
        <v>230000</v>
      </c>
      <c r="AO130" s="179"/>
      <c r="AP130" s="142">
        <v>230000</v>
      </c>
      <c r="AQ130" s="144">
        <f t="shared" ref="AQ130:AQ163" si="142">AL130</f>
        <v>230000</v>
      </c>
      <c r="AR130" s="145">
        <f t="shared" ref="AR130:AR163" si="143">IF(AP130&gt;0,AP130/AL130*100,"Not Avail.")</f>
        <v>100</v>
      </c>
      <c r="AS130" s="144">
        <f t="shared" ref="AS130:AS163" si="144">AN130</f>
        <v>230000</v>
      </c>
      <c r="AT130" s="145">
        <f t="shared" ref="AT130:AT163" si="145">IF(AL130&gt;0,AP130/AN130*100,"Not Avail.")</f>
        <v>100</v>
      </c>
      <c r="AU130" s="146">
        <f t="shared" ref="AU130:AU163" si="146">IF($Z130="","",$Z130/$AT130*100)</f>
        <v>349.95</v>
      </c>
      <c r="AV130" s="146" t="str">
        <f t="shared" ref="AV130:AV163" si="147">IF($AD130="",IF($AE130="","",($AD130+$AE130)),(($AD130+$AE130)/$AT130*100))</f>
        <v/>
      </c>
      <c r="AW130" s="146">
        <f t="shared" ref="AW130:AW163" si="148">IF(AU130="","",SUM(AU130:AV130))</f>
        <v>349.95</v>
      </c>
      <c r="AX130" s="147">
        <f t="shared" ref="AX130:AX163" si="149">IF(AU130="","",AA130-AU130)</f>
        <v>0</v>
      </c>
      <c r="AY130" s="147" t="str">
        <f t="shared" ref="AY130:AY163" si="150">IF(AV130="","",(AF130+AG130)-AV130)</f>
        <v/>
      </c>
      <c r="AZ130" s="147">
        <f t="shared" ref="AZ130:AZ163" si="151">IF(AI130&gt;0,AJ130-AW130,"New")</f>
        <v>0</v>
      </c>
      <c r="BA130" s="148">
        <f t="shared" ref="BA130:BA163" si="152">G130</f>
        <v>39204</v>
      </c>
      <c r="BB130" s="149">
        <f t="shared" ref="BB130:BB163" si="153">IF($G130&gt;0,($G130/$AP130),IF($H130&gt;0,(((43560/($H130/12))*$I130)/$AP130),0))</f>
        <v>0.17045217391304349</v>
      </c>
      <c r="BC130" s="150">
        <f t="shared" ref="BC130:BC163" si="154">$AA130/(1/$BB130)</f>
        <v>59.649738260869562</v>
      </c>
      <c r="BD130" s="151">
        <f t="shared" ref="BD130:BD163" si="155">(($AF130+$AG130)/(1/$BB130))</f>
        <v>0</v>
      </c>
      <c r="BE130" s="151">
        <f t="shared" ref="BE130:BE163" si="156">BC130+BD130</f>
        <v>59.649738260869562</v>
      </c>
      <c r="BF130" s="151" t="str">
        <f t="shared" ref="BF130:BF163" si="157">IF(BE130=L130,"yes","no")</f>
        <v>yes</v>
      </c>
      <c r="BG130" s="152">
        <f t="shared" ref="BG130:BG163" si="158">IF(AN130="","",IF($G130&gt;0,($G130/AN130),IF($H130&gt;0,((((43560/($H130/12))*$I130)/$AN130)),0)))</f>
        <v>0.17045217391304349</v>
      </c>
      <c r="BH130" s="152">
        <f t="shared" ref="BH130:BH163" si="159">IF($Z130="","",$Z130/(1/$BG130))</f>
        <v>59.649738260869562</v>
      </c>
      <c r="BI130" s="151">
        <f t="shared" ref="BI130:BI163" si="160">(($AD130+$AE130)/(1/$BG130))</f>
        <v>0</v>
      </c>
      <c r="BJ130" s="153">
        <f t="shared" ref="BJ130:BJ163" si="161">SUM(BH130:BI130)</f>
        <v>59.649738260869562</v>
      </c>
      <c r="BK130" s="121" t="str">
        <f t="shared" ref="BK130:BK163" si="162">IF(K130=BJ130,"yes","no")</f>
        <v>yes</v>
      </c>
      <c r="BL130" s="152">
        <f t="shared" ref="BL130:BL163" si="163">IF(BH130="","",IF(BH130=0,"",BC130-BH130))</f>
        <v>0</v>
      </c>
      <c r="BM130" s="152" t="str">
        <f t="shared" ref="BM130:BM163" si="164">IF(BI130="","",IF(BI130=0,"",BD130-BI130))</f>
        <v/>
      </c>
      <c r="BN130" s="154">
        <f t="shared" ref="BN130:BN163" si="165">IF(BL130="","",BE130-BJ130)</f>
        <v>0</v>
      </c>
      <c r="BO130" s="154">
        <f t="shared" ref="BO130:BO163" si="166">S130-BN130</f>
        <v>0</v>
      </c>
      <c r="BP130" s="155">
        <f t="shared" ref="BP130:BP163" si="167">Q130*(BA130/1000)</f>
        <v>59.649738260869569</v>
      </c>
    </row>
    <row r="131" spans="3:68" s="121" customFormat="1" ht="18" customHeight="1" x14ac:dyDescent="0.15">
      <c r="C131" s="122"/>
      <c r="D131" s="156" t="s">
        <v>26</v>
      </c>
      <c r="E131" s="157" t="s">
        <v>146</v>
      </c>
      <c r="F131" s="158" t="s">
        <v>140</v>
      </c>
      <c r="G131" s="159">
        <f t="shared" si="126"/>
        <v>39204</v>
      </c>
      <c r="H131" s="160">
        <f t="shared" si="127"/>
        <v>40</v>
      </c>
      <c r="I131" s="161">
        <f t="shared" si="128"/>
        <v>3</v>
      </c>
      <c r="J131" s="157" t="s">
        <v>146</v>
      </c>
      <c r="K131" s="162">
        <f t="shared" si="129"/>
        <v>66.467825217391294</v>
      </c>
      <c r="L131" s="163">
        <f t="shared" si="130"/>
        <v>67.490538260869556</v>
      </c>
      <c r="M131" s="164">
        <f t="shared" si="131"/>
        <v>66.467825217391294</v>
      </c>
      <c r="N131" s="165">
        <f t="shared" si="132"/>
        <v>67.490538260869556</v>
      </c>
      <c r="O131" s="166">
        <f t="shared" si="133"/>
        <v>1.5386588024105752E-2</v>
      </c>
      <c r="P131" s="167">
        <f t="shared" si="134"/>
        <v>1.6954347826086955</v>
      </c>
      <c r="Q131" s="168">
        <f t="shared" si="135"/>
        <v>1.7215217391304347</v>
      </c>
      <c r="R131" s="169" t="str">
        <f t="shared" si="136"/>
        <v/>
      </c>
      <c r="S131" s="170">
        <f t="shared" si="137"/>
        <v>1.0227130434782623</v>
      </c>
      <c r="T131" s="171">
        <f t="shared" si="138"/>
        <v>1.5386588024105679E-2</v>
      </c>
      <c r="V131" s="176" t="s">
        <v>146</v>
      </c>
      <c r="W131" s="122" t="s">
        <v>4</v>
      </c>
      <c r="Y131" s="141">
        <v>385.9</v>
      </c>
      <c r="Z131" s="141">
        <v>389.95</v>
      </c>
      <c r="AA131" s="141">
        <v>395.95</v>
      </c>
      <c r="AB131" s="141"/>
      <c r="AC131" s="141"/>
      <c r="AD131" s="141"/>
      <c r="AE131" s="141"/>
      <c r="AF131" s="141"/>
      <c r="AG131" s="141"/>
      <c r="AH131" s="141">
        <f t="shared" si="139"/>
        <v>385.9</v>
      </c>
      <c r="AI131" s="141">
        <f t="shared" si="140"/>
        <v>389.95</v>
      </c>
      <c r="AJ131" s="141">
        <f t="shared" si="141"/>
        <v>395.95</v>
      </c>
      <c r="AK131" s="179"/>
      <c r="AL131" s="142">
        <v>230000</v>
      </c>
      <c r="AM131" s="179"/>
      <c r="AN131" s="142">
        <v>230000</v>
      </c>
      <c r="AO131" s="179"/>
      <c r="AP131" s="142">
        <v>230000</v>
      </c>
      <c r="AQ131" s="144">
        <f t="shared" si="142"/>
        <v>230000</v>
      </c>
      <c r="AR131" s="145">
        <f t="shared" si="143"/>
        <v>100</v>
      </c>
      <c r="AS131" s="144">
        <f t="shared" si="144"/>
        <v>230000</v>
      </c>
      <c r="AT131" s="145">
        <f t="shared" si="145"/>
        <v>100</v>
      </c>
      <c r="AU131" s="146">
        <f t="shared" si="146"/>
        <v>389.95</v>
      </c>
      <c r="AV131" s="146" t="str">
        <f t="shared" si="147"/>
        <v/>
      </c>
      <c r="AW131" s="146">
        <f t="shared" si="148"/>
        <v>389.95</v>
      </c>
      <c r="AX131" s="147">
        <f t="shared" si="149"/>
        <v>6</v>
      </c>
      <c r="AY131" s="147" t="str">
        <f t="shared" si="150"/>
        <v/>
      </c>
      <c r="AZ131" s="147">
        <f t="shared" si="151"/>
        <v>6</v>
      </c>
      <c r="BA131" s="148">
        <f t="shared" si="152"/>
        <v>39204</v>
      </c>
      <c r="BB131" s="149">
        <f t="shared" si="153"/>
        <v>0.17045217391304349</v>
      </c>
      <c r="BC131" s="150">
        <f t="shared" si="154"/>
        <v>67.490538260869556</v>
      </c>
      <c r="BD131" s="151">
        <f t="shared" si="155"/>
        <v>0</v>
      </c>
      <c r="BE131" s="151">
        <f t="shared" si="156"/>
        <v>67.490538260869556</v>
      </c>
      <c r="BF131" s="151" t="str">
        <f t="shared" si="157"/>
        <v>yes</v>
      </c>
      <c r="BG131" s="152">
        <f t="shared" si="158"/>
        <v>0.17045217391304349</v>
      </c>
      <c r="BH131" s="152">
        <f t="shared" si="159"/>
        <v>66.467825217391294</v>
      </c>
      <c r="BI131" s="151">
        <f t="shared" si="160"/>
        <v>0</v>
      </c>
      <c r="BJ131" s="153">
        <f t="shared" si="161"/>
        <v>66.467825217391294</v>
      </c>
      <c r="BK131" s="121" t="str">
        <f t="shared" si="162"/>
        <v>yes</v>
      </c>
      <c r="BL131" s="152">
        <f t="shared" si="163"/>
        <v>1.0227130434782623</v>
      </c>
      <c r="BM131" s="152" t="str">
        <f t="shared" si="164"/>
        <v/>
      </c>
      <c r="BN131" s="154">
        <f t="shared" si="165"/>
        <v>1.0227130434782623</v>
      </c>
      <c r="BO131" s="154">
        <f t="shared" si="166"/>
        <v>0</v>
      </c>
      <c r="BP131" s="155">
        <f t="shared" si="167"/>
        <v>67.49053826086957</v>
      </c>
    </row>
    <row r="132" spans="3:68" s="121" customFormat="1" ht="18" customHeight="1" x14ac:dyDescent="0.15">
      <c r="C132" s="173"/>
      <c r="D132" s="181" t="s">
        <v>51</v>
      </c>
      <c r="E132" s="157" t="s">
        <v>113</v>
      </c>
      <c r="F132" s="158" t="s">
        <v>215</v>
      </c>
      <c r="G132" s="159">
        <f t="shared" si="126"/>
        <v>39204</v>
      </c>
      <c r="H132" s="160">
        <f t="shared" si="127"/>
        <v>40</v>
      </c>
      <c r="I132" s="161">
        <f t="shared" si="128"/>
        <v>3</v>
      </c>
      <c r="J132" s="157" t="s">
        <v>113</v>
      </c>
      <c r="K132" s="162">
        <f t="shared" si="129"/>
        <v>0</v>
      </c>
      <c r="L132" s="163">
        <f t="shared" si="130"/>
        <v>68.172346956521736</v>
      </c>
      <c r="M132" s="164" t="str">
        <f t="shared" si="131"/>
        <v/>
      </c>
      <c r="N132" s="165">
        <f t="shared" si="132"/>
        <v>68.172346956521736</v>
      </c>
      <c r="O132" s="166" t="str">
        <f t="shared" si="133"/>
        <v>New</v>
      </c>
      <c r="P132" s="167">
        <f t="shared" si="134"/>
        <v>0</v>
      </c>
      <c r="Q132" s="168">
        <f t="shared" si="135"/>
        <v>1.7389130434782609</v>
      </c>
      <c r="R132" s="169" t="str">
        <f t="shared" si="136"/>
        <v>New</v>
      </c>
      <c r="S132" s="170" t="str">
        <f t="shared" si="137"/>
        <v>New</v>
      </c>
      <c r="T132" s="171" t="str">
        <f t="shared" si="138"/>
        <v/>
      </c>
      <c r="V132" s="174" t="s">
        <v>113</v>
      </c>
      <c r="W132" s="122" t="s">
        <v>4</v>
      </c>
      <c r="Y132" s="140"/>
      <c r="Z132" s="140"/>
      <c r="AA132" s="140">
        <v>399.95</v>
      </c>
      <c r="AB132" s="141"/>
      <c r="AC132" s="140"/>
      <c r="AD132" s="141"/>
      <c r="AE132" s="140"/>
      <c r="AF132" s="141"/>
      <c r="AG132" s="140"/>
      <c r="AH132" s="141">
        <f t="shared" si="139"/>
        <v>0</v>
      </c>
      <c r="AI132" s="141">
        <f t="shared" si="140"/>
        <v>0</v>
      </c>
      <c r="AJ132" s="141">
        <f t="shared" si="141"/>
        <v>399.95</v>
      </c>
      <c r="AK132" s="179"/>
      <c r="AL132" s="142">
        <v>230000</v>
      </c>
      <c r="AM132" s="179"/>
      <c r="AN132" s="142">
        <v>230000</v>
      </c>
      <c r="AO132" s="179"/>
      <c r="AP132" s="142">
        <v>230000</v>
      </c>
      <c r="AQ132" s="144">
        <f t="shared" si="142"/>
        <v>230000</v>
      </c>
      <c r="AR132" s="145">
        <f t="shared" si="143"/>
        <v>100</v>
      </c>
      <c r="AS132" s="144">
        <f t="shared" si="144"/>
        <v>230000</v>
      </c>
      <c r="AT132" s="145">
        <f t="shared" si="145"/>
        <v>100</v>
      </c>
      <c r="AU132" s="146" t="str">
        <f t="shared" si="146"/>
        <v/>
      </c>
      <c r="AV132" s="146" t="str">
        <f t="shared" si="147"/>
        <v/>
      </c>
      <c r="AW132" s="146" t="str">
        <f t="shared" si="148"/>
        <v/>
      </c>
      <c r="AX132" s="147" t="str">
        <f t="shared" si="149"/>
        <v/>
      </c>
      <c r="AY132" s="147" t="str">
        <f t="shared" si="150"/>
        <v/>
      </c>
      <c r="AZ132" s="147" t="str">
        <f t="shared" si="151"/>
        <v>New</v>
      </c>
      <c r="BA132" s="148">
        <f t="shared" si="152"/>
        <v>39204</v>
      </c>
      <c r="BB132" s="149">
        <f t="shared" si="153"/>
        <v>0.17045217391304349</v>
      </c>
      <c r="BC132" s="150">
        <f t="shared" si="154"/>
        <v>68.172346956521736</v>
      </c>
      <c r="BD132" s="151">
        <f t="shared" si="155"/>
        <v>0</v>
      </c>
      <c r="BE132" s="151">
        <f t="shared" si="156"/>
        <v>68.172346956521736</v>
      </c>
      <c r="BF132" s="151" t="str">
        <f t="shared" si="157"/>
        <v>yes</v>
      </c>
      <c r="BG132" s="152">
        <f t="shared" si="158"/>
        <v>0.17045217391304349</v>
      </c>
      <c r="BH132" s="152" t="str">
        <f t="shared" si="159"/>
        <v/>
      </c>
      <c r="BI132" s="151">
        <f t="shared" si="160"/>
        <v>0</v>
      </c>
      <c r="BJ132" s="153">
        <f t="shared" si="161"/>
        <v>0</v>
      </c>
      <c r="BK132" s="121" t="str">
        <f t="shared" si="162"/>
        <v>yes</v>
      </c>
      <c r="BL132" s="152" t="str">
        <f t="shared" si="163"/>
        <v/>
      </c>
      <c r="BM132" s="152" t="str">
        <f t="shared" si="164"/>
        <v/>
      </c>
      <c r="BN132" s="154" t="str">
        <f t="shared" si="165"/>
        <v/>
      </c>
      <c r="BO132" s="154" t="e">
        <f t="shared" si="166"/>
        <v>#VALUE!</v>
      </c>
      <c r="BP132" s="155">
        <f t="shared" si="167"/>
        <v>68.172346956521736</v>
      </c>
    </row>
    <row r="133" spans="3:68" s="121" customFormat="1" ht="18" customHeight="1" x14ac:dyDescent="0.15">
      <c r="C133" s="173"/>
      <c r="D133" s="181" t="s">
        <v>51</v>
      </c>
      <c r="E133" s="157" t="s">
        <v>113</v>
      </c>
      <c r="F133" s="158" t="s">
        <v>144</v>
      </c>
      <c r="G133" s="159">
        <f t="shared" si="126"/>
        <v>39204</v>
      </c>
      <c r="H133" s="160">
        <f t="shared" si="127"/>
        <v>40</v>
      </c>
      <c r="I133" s="161">
        <f t="shared" si="128"/>
        <v>3</v>
      </c>
      <c r="J133" s="157" t="s">
        <v>113</v>
      </c>
      <c r="K133" s="162">
        <f t="shared" si="129"/>
        <v>63.058781739130431</v>
      </c>
      <c r="L133" s="163">
        <f t="shared" si="130"/>
        <v>58.967929565217389</v>
      </c>
      <c r="M133" s="164">
        <f t="shared" si="131"/>
        <v>63.058781739130431</v>
      </c>
      <c r="N133" s="165">
        <f t="shared" si="132"/>
        <v>58.967929565217389</v>
      </c>
      <c r="O133" s="166">
        <f t="shared" si="133"/>
        <v>-6.4873631571834012E-2</v>
      </c>
      <c r="P133" s="167">
        <f t="shared" si="134"/>
        <v>1.6084782608695651</v>
      </c>
      <c r="Q133" s="168">
        <f t="shared" si="135"/>
        <v>1.5041304347826085</v>
      </c>
      <c r="R133" s="169" t="str">
        <f t="shared" si="136"/>
        <v/>
      </c>
      <c r="S133" s="170">
        <f t="shared" si="137"/>
        <v>-4.0908521739130421</v>
      </c>
      <c r="T133" s="171">
        <f t="shared" si="138"/>
        <v>-6.4873631571834012E-2</v>
      </c>
      <c r="V133" s="174" t="s">
        <v>113</v>
      </c>
      <c r="W133" s="122" t="s">
        <v>4</v>
      </c>
      <c r="Y133" s="140">
        <v>388.85</v>
      </c>
      <c r="Z133" s="140">
        <v>369.95</v>
      </c>
      <c r="AA133" s="140">
        <v>345.95</v>
      </c>
      <c r="AB133" s="141"/>
      <c r="AC133" s="140"/>
      <c r="AD133" s="141"/>
      <c r="AE133" s="140"/>
      <c r="AF133" s="141"/>
      <c r="AG133" s="140"/>
      <c r="AH133" s="141">
        <f t="shared" si="139"/>
        <v>388.85</v>
      </c>
      <c r="AI133" s="141">
        <f t="shared" si="140"/>
        <v>369.95</v>
      </c>
      <c r="AJ133" s="141">
        <f t="shared" si="141"/>
        <v>345.95</v>
      </c>
      <c r="AK133" s="179"/>
      <c r="AL133" s="142">
        <v>230000</v>
      </c>
      <c r="AM133" s="179"/>
      <c r="AN133" s="142">
        <v>230000</v>
      </c>
      <c r="AO133" s="179"/>
      <c r="AP133" s="142">
        <v>230000</v>
      </c>
      <c r="AQ133" s="144">
        <f t="shared" si="142"/>
        <v>230000</v>
      </c>
      <c r="AR133" s="145">
        <f t="shared" si="143"/>
        <v>100</v>
      </c>
      <c r="AS133" s="144">
        <f t="shared" si="144"/>
        <v>230000</v>
      </c>
      <c r="AT133" s="145">
        <f t="shared" si="145"/>
        <v>100</v>
      </c>
      <c r="AU133" s="146">
        <f t="shared" si="146"/>
        <v>369.95</v>
      </c>
      <c r="AV133" s="146" t="str">
        <f t="shared" si="147"/>
        <v/>
      </c>
      <c r="AW133" s="146">
        <f t="shared" si="148"/>
        <v>369.95</v>
      </c>
      <c r="AX133" s="147">
        <f t="shared" si="149"/>
        <v>-24</v>
      </c>
      <c r="AY133" s="147" t="str">
        <f t="shared" si="150"/>
        <v/>
      </c>
      <c r="AZ133" s="147">
        <f t="shared" si="151"/>
        <v>-24</v>
      </c>
      <c r="BA133" s="148">
        <f t="shared" si="152"/>
        <v>39204</v>
      </c>
      <c r="BB133" s="149">
        <f t="shared" si="153"/>
        <v>0.17045217391304349</v>
      </c>
      <c r="BC133" s="150">
        <f t="shared" si="154"/>
        <v>58.967929565217389</v>
      </c>
      <c r="BD133" s="151">
        <f t="shared" si="155"/>
        <v>0</v>
      </c>
      <c r="BE133" s="151">
        <f t="shared" si="156"/>
        <v>58.967929565217389</v>
      </c>
      <c r="BF133" s="151" t="str">
        <f t="shared" si="157"/>
        <v>yes</v>
      </c>
      <c r="BG133" s="152">
        <f t="shared" si="158"/>
        <v>0.17045217391304349</v>
      </c>
      <c r="BH133" s="152">
        <f t="shared" si="159"/>
        <v>63.058781739130431</v>
      </c>
      <c r="BI133" s="151">
        <f t="shared" si="160"/>
        <v>0</v>
      </c>
      <c r="BJ133" s="153">
        <f t="shared" si="161"/>
        <v>63.058781739130431</v>
      </c>
      <c r="BK133" s="121" t="str">
        <f t="shared" si="162"/>
        <v>yes</v>
      </c>
      <c r="BL133" s="152">
        <f t="shared" si="163"/>
        <v>-4.0908521739130421</v>
      </c>
      <c r="BM133" s="152" t="str">
        <f t="shared" si="164"/>
        <v/>
      </c>
      <c r="BN133" s="154">
        <f t="shared" si="165"/>
        <v>-4.0908521739130421</v>
      </c>
      <c r="BO133" s="154">
        <f t="shared" si="166"/>
        <v>0</v>
      </c>
      <c r="BP133" s="155">
        <f t="shared" si="167"/>
        <v>58.967929565217389</v>
      </c>
    </row>
    <row r="134" spans="3:68" s="121" customFormat="1" ht="18" customHeight="1" x14ac:dyDescent="0.15">
      <c r="C134" s="173"/>
      <c r="D134" s="181" t="s">
        <v>51</v>
      </c>
      <c r="E134" s="157" t="s">
        <v>113</v>
      </c>
      <c r="F134" s="158" t="s">
        <v>145</v>
      </c>
      <c r="G134" s="159">
        <f t="shared" si="126"/>
        <v>39204</v>
      </c>
      <c r="H134" s="160">
        <f t="shared" si="127"/>
        <v>40</v>
      </c>
      <c r="I134" s="161">
        <f t="shared" si="128"/>
        <v>3</v>
      </c>
      <c r="J134" s="157" t="s">
        <v>113</v>
      </c>
      <c r="K134" s="162">
        <f t="shared" si="129"/>
        <v>67.490538260869556</v>
      </c>
      <c r="L134" s="163">
        <f t="shared" si="130"/>
        <v>68.172346956521736</v>
      </c>
      <c r="M134" s="164">
        <f t="shared" si="131"/>
        <v>67.490538260869556</v>
      </c>
      <c r="N134" s="165">
        <f t="shared" si="132"/>
        <v>68.172346956521736</v>
      </c>
      <c r="O134" s="166">
        <f t="shared" si="133"/>
        <v>1.0102285642126674E-2</v>
      </c>
      <c r="P134" s="167">
        <f t="shared" si="134"/>
        <v>1.7215217391304347</v>
      </c>
      <c r="Q134" s="168">
        <f t="shared" si="135"/>
        <v>1.7389130434782609</v>
      </c>
      <c r="R134" s="169" t="str">
        <f t="shared" si="136"/>
        <v/>
      </c>
      <c r="S134" s="170">
        <f t="shared" si="137"/>
        <v>0.68180869565217961</v>
      </c>
      <c r="T134" s="171">
        <f t="shared" si="138"/>
        <v>1.0102285642126617E-2</v>
      </c>
      <c r="V134" s="174" t="s">
        <v>113</v>
      </c>
      <c r="W134" s="122" t="s">
        <v>4</v>
      </c>
      <c r="Y134" s="140">
        <v>388.85</v>
      </c>
      <c r="Z134" s="140">
        <v>395.95</v>
      </c>
      <c r="AA134" s="140">
        <v>399.95</v>
      </c>
      <c r="AB134" s="141"/>
      <c r="AC134" s="140"/>
      <c r="AD134" s="141"/>
      <c r="AE134" s="140"/>
      <c r="AF134" s="141"/>
      <c r="AG134" s="140"/>
      <c r="AH134" s="141">
        <f t="shared" si="139"/>
        <v>388.85</v>
      </c>
      <c r="AI134" s="141">
        <f t="shared" si="140"/>
        <v>395.95</v>
      </c>
      <c r="AJ134" s="141">
        <f t="shared" si="141"/>
        <v>399.95</v>
      </c>
      <c r="AK134" s="179"/>
      <c r="AL134" s="142">
        <v>230000</v>
      </c>
      <c r="AM134" s="179"/>
      <c r="AN134" s="142">
        <v>230000</v>
      </c>
      <c r="AO134" s="179"/>
      <c r="AP134" s="142">
        <v>230000</v>
      </c>
      <c r="AQ134" s="144">
        <f t="shared" si="142"/>
        <v>230000</v>
      </c>
      <c r="AR134" s="145">
        <f t="shared" si="143"/>
        <v>100</v>
      </c>
      <c r="AS134" s="144">
        <f t="shared" si="144"/>
        <v>230000</v>
      </c>
      <c r="AT134" s="145">
        <f t="shared" si="145"/>
        <v>100</v>
      </c>
      <c r="AU134" s="146">
        <f t="shared" si="146"/>
        <v>395.95</v>
      </c>
      <c r="AV134" s="146" t="str">
        <f t="shared" si="147"/>
        <v/>
      </c>
      <c r="AW134" s="146">
        <f t="shared" si="148"/>
        <v>395.95</v>
      </c>
      <c r="AX134" s="147">
        <f t="shared" si="149"/>
        <v>4</v>
      </c>
      <c r="AY134" s="147" t="str">
        <f t="shared" si="150"/>
        <v/>
      </c>
      <c r="AZ134" s="147">
        <f t="shared" si="151"/>
        <v>4</v>
      </c>
      <c r="BA134" s="148">
        <f t="shared" si="152"/>
        <v>39204</v>
      </c>
      <c r="BB134" s="149">
        <f t="shared" si="153"/>
        <v>0.17045217391304349</v>
      </c>
      <c r="BC134" s="150">
        <f t="shared" si="154"/>
        <v>68.172346956521736</v>
      </c>
      <c r="BD134" s="151">
        <f t="shared" si="155"/>
        <v>0</v>
      </c>
      <c r="BE134" s="151">
        <f t="shared" si="156"/>
        <v>68.172346956521736</v>
      </c>
      <c r="BF134" s="151" t="str">
        <f t="shared" si="157"/>
        <v>yes</v>
      </c>
      <c r="BG134" s="152">
        <f t="shared" si="158"/>
        <v>0.17045217391304349</v>
      </c>
      <c r="BH134" s="152">
        <f t="shared" si="159"/>
        <v>67.490538260869556</v>
      </c>
      <c r="BI134" s="151">
        <f t="shared" si="160"/>
        <v>0</v>
      </c>
      <c r="BJ134" s="153">
        <f t="shared" si="161"/>
        <v>67.490538260869556</v>
      </c>
      <c r="BK134" s="121" t="str">
        <f t="shared" si="162"/>
        <v>yes</v>
      </c>
      <c r="BL134" s="152">
        <f t="shared" si="163"/>
        <v>0.68180869565217961</v>
      </c>
      <c r="BM134" s="152" t="str">
        <f t="shared" si="164"/>
        <v/>
      </c>
      <c r="BN134" s="154">
        <f t="shared" si="165"/>
        <v>0.68180869565217961</v>
      </c>
      <c r="BO134" s="154">
        <f t="shared" si="166"/>
        <v>0</v>
      </c>
      <c r="BP134" s="155">
        <f t="shared" si="167"/>
        <v>68.172346956521736</v>
      </c>
    </row>
    <row r="135" spans="3:68" s="121" customFormat="1" ht="18" customHeight="1" x14ac:dyDescent="0.15">
      <c r="C135" s="173"/>
      <c r="D135" s="181" t="s">
        <v>51</v>
      </c>
      <c r="E135" s="157" t="s">
        <v>113</v>
      </c>
      <c r="F135" s="158" t="s">
        <v>112</v>
      </c>
      <c r="G135" s="159">
        <f t="shared" si="126"/>
        <v>39204</v>
      </c>
      <c r="H135" s="160">
        <f t="shared" si="127"/>
        <v>40</v>
      </c>
      <c r="I135" s="161">
        <f t="shared" si="128"/>
        <v>3</v>
      </c>
      <c r="J135" s="157" t="s">
        <v>113</v>
      </c>
      <c r="K135" s="162">
        <f t="shared" si="129"/>
        <v>63.058781739130431</v>
      </c>
      <c r="L135" s="163">
        <f t="shared" si="130"/>
        <v>58.967929565217389</v>
      </c>
      <c r="M135" s="164">
        <f t="shared" si="131"/>
        <v>63.058781739130431</v>
      </c>
      <c r="N135" s="165">
        <f t="shared" si="132"/>
        <v>58.967929565217389</v>
      </c>
      <c r="O135" s="166">
        <f t="shared" si="133"/>
        <v>-6.4873631571834012E-2</v>
      </c>
      <c r="P135" s="167">
        <f t="shared" si="134"/>
        <v>1.6084782608695651</v>
      </c>
      <c r="Q135" s="168">
        <f t="shared" si="135"/>
        <v>1.5041304347826085</v>
      </c>
      <c r="R135" s="169" t="str">
        <f t="shared" si="136"/>
        <v/>
      </c>
      <c r="S135" s="170">
        <f t="shared" si="137"/>
        <v>-4.0908521739130421</v>
      </c>
      <c r="T135" s="171">
        <f t="shared" si="138"/>
        <v>-6.4873631571834012E-2</v>
      </c>
      <c r="V135" s="174" t="s">
        <v>113</v>
      </c>
      <c r="W135" s="122" t="s">
        <v>4</v>
      </c>
      <c r="Y135" s="140">
        <v>384.85</v>
      </c>
      <c r="Z135" s="140">
        <v>369.95</v>
      </c>
      <c r="AA135" s="140">
        <v>345.95</v>
      </c>
      <c r="AB135" s="141"/>
      <c r="AC135" s="140"/>
      <c r="AD135" s="141"/>
      <c r="AE135" s="140"/>
      <c r="AF135" s="141"/>
      <c r="AG135" s="140"/>
      <c r="AH135" s="141">
        <f t="shared" si="139"/>
        <v>384.85</v>
      </c>
      <c r="AI135" s="141">
        <f t="shared" si="140"/>
        <v>369.95</v>
      </c>
      <c r="AJ135" s="141">
        <f t="shared" si="141"/>
        <v>345.95</v>
      </c>
      <c r="AK135" s="179"/>
      <c r="AL135" s="142">
        <v>230000</v>
      </c>
      <c r="AM135" s="179"/>
      <c r="AN135" s="142">
        <v>230000</v>
      </c>
      <c r="AO135" s="179"/>
      <c r="AP135" s="142">
        <v>230000</v>
      </c>
      <c r="AQ135" s="144">
        <f t="shared" si="142"/>
        <v>230000</v>
      </c>
      <c r="AR135" s="145">
        <f t="shared" si="143"/>
        <v>100</v>
      </c>
      <c r="AS135" s="144">
        <f t="shared" si="144"/>
        <v>230000</v>
      </c>
      <c r="AT135" s="145">
        <f t="shared" si="145"/>
        <v>100</v>
      </c>
      <c r="AU135" s="146">
        <f t="shared" si="146"/>
        <v>369.95</v>
      </c>
      <c r="AV135" s="146" t="str">
        <f t="shared" si="147"/>
        <v/>
      </c>
      <c r="AW135" s="146">
        <f t="shared" si="148"/>
        <v>369.95</v>
      </c>
      <c r="AX135" s="147">
        <f t="shared" si="149"/>
        <v>-24</v>
      </c>
      <c r="AY135" s="147" t="str">
        <f t="shared" si="150"/>
        <v/>
      </c>
      <c r="AZ135" s="147">
        <f t="shared" si="151"/>
        <v>-24</v>
      </c>
      <c r="BA135" s="148">
        <f t="shared" si="152"/>
        <v>39204</v>
      </c>
      <c r="BB135" s="149">
        <f t="shared" si="153"/>
        <v>0.17045217391304349</v>
      </c>
      <c r="BC135" s="150">
        <f t="shared" si="154"/>
        <v>58.967929565217389</v>
      </c>
      <c r="BD135" s="151">
        <f t="shared" si="155"/>
        <v>0</v>
      </c>
      <c r="BE135" s="151">
        <f t="shared" si="156"/>
        <v>58.967929565217389</v>
      </c>
      <c r="BF135" s="151" t="str">
        <f t="shared" si="157"/>
        <v>yes</v>
      </c>
      <c r="BG135" s="152">
        <f t="shared" si="158"/>
        <v>0.17045217391304349</v>
      </c>
      <c r="BH135" s="152">
        <f t="shared" si="159"/>
        <v>63.058781739130431</v>
      </c>
      <c r="BI135" s="151">
        <f t="shared" si="160"/>
        <v>0</v>
      </c>
      <c r="BJ135" s="153">
        <f t="shared" si="161"/>
        <v>63.058781739130431</v>
      </c>
      <c r="BK135" s="121" t="str">
        <f t="shared" si="162"/>
        <v>yes</v>
      </c>
      <c r="BL135" s="152">
        <f t="shared" si="163"/>
        <v>-4.0908521739130421</v>
      </c>
      <c r="BM135" s="152" t="str">
        <f t="shared" si="164"/>
        <v/>
      </c>
      <c r="BN135" s="154">
        <f t="shared" si="165"/>
        <v>-4.0908521739130421</v>
      </c>
      <c r="BO135" s="154">
        <f t="shared" si="166"/>
        <v>0</v>
      </c>
      <c r="BP135" s="155">
        <f t="shared" si="167"/>
        <v>58.967929565217389</v>
      </c>
    </row>
    <row r="136" spans="3:68" s="121" customFormat="1" ht="18" customHeight="1" x14ac:dyDescent="0.15">
      <c r="C136" s="173"/>
      <c r="D136" s="181" t="s">
        <v>51</v>
      </c>
      <c r="E136" s="157" t="s">
        <v>113</v>
      </c>
      <c r="F136" s="158" t="s">
        <v>182</v>
      </c>
      <c r="G136" s="159">
        <f t="shared" si="126"/>
        <v>39204</v>
      </c>
      <c r="H136" s="160">
        <f t="shared" si="127"/>
        <v>40</v>
      </c>
      <c r="I136" s="161">
        <f t="shared" si="128"/>
        <v>3</v>
      </c>
      <c r="J136" s="157" t="s">
        <v>113</v>
      </c>
      <c r="K136" s="162">
        <f t="shared" si="129"/>
        <v>67.490538260869556</v>
      </c>
      <c r="L136" s="163">
        <f t="shared" si="130"/>
        <v>68.172346956521736</v>
      </c>
      <c r="M136" s="164">
        <f t="shared" si="131"/>
        <v>67.490538260869556</v>
      </c>
      <c r="N136" s="165">
        <f t="shared" si="132"/>
        <v>68.172346956521736</v>
      </c>
      <c r="O136" s="166">
        <f t="shared" si="133"/>
        <v>1.0102285642126674E-2</v>
      </c>
      <c r="P136" s="167">
        <f t="shared" si="134"/>
        <v>1.7215217391304347</v>
      </c>
      <c r="Q136" s="168">
        <f t="shared" si="135"/>
        <v>1.7389130434782609</v>
      </c>
      <c r="R136" s="169" t="str">
        <f t="shared" si="136"/>
        <v/>
      </c>
      <c r="S136" s="170">
        <f t="shared" si="137"/>
        <v>0.68180869565217961</v>
      </c>
      <c r="T136" s="171">
        <f t="shared" si="138"/>
        <v>1.0102285642126617E-2</v>
      </c>
      <c r="V136" s="174" t="s">
        <v>113</v>
      </c>
      <c r="W136" s="122" t="s">
        <v>4</v>
      </c>
      <c r="Y136" s="140"/>
      <c r="Z136" s="140">
        <v>395.95</v>
      </c>
      <c r="AA136" s="140">
        <v>399.95</v>
      </c>
      <c r="AB136" s="141"/>
      <c r="AC136" s="140"/>
      <c r="AD136" s="141"/>
      <c r="AE136" s="140"/>
      <c r="AF136" s="141"/>
      <c r="AG136" s="140"/>
      <c r="AH136" s="141">
        <f t="shared" si="139"/>
        <v>0</v>
      </c>
      <c r="AI136" s="141">
        <f t="shared" si="140"/>
        <v>395.95</v>
      </c>
      <c r="AJ136" s="141">
        <f t="shared" si="141"/>
        <v>399.95</v>
      </c>
      <c r="AK136" s="179"/>
      <c r="AL136" s="142">
        <v>230000</v>
      </c>
      <c r="AM136" s="179"/>
      <c r="AN136" s="142">
        <v>230000</v>
      </c>
      <c r="AO136" s="179"/>
      <c r="AP136" s="142">
        <v>230000</v>
      </c>
      <c r="AQ136" s="144">
        <f t="shared" si="142"/>
        <v>230000</v>
      </c>
      <c r="AR136" s="145">
        <f t="shared" si="143"/>
        <v>100</v>
      </c>
      <c r="AS136" s="144">
        <f t="shared" si="144"/>
        <v>230000</v>
      </c>
      <c r="AT136" s="145">
        <f t="shared" si="145"/>
        <v>100</v>
      </c>
      <c r="AU136" s="146">
        <f t="shared" si="146"/>
        <v>395.95</v>
      </c>
      <c r="AV136" s="146" t="str">
        <f t="shared" si="147"/>
        <v/>
      </c>
      <c r="AW136" s="146">
        <f t="shared" si="148"/>
        <v>395.95</v>
      </c>
      <c r="AX136" s="147">
        <f t="shared" si="149"/>
        <v>4</v>
      </c>
      <c r="AY136" s="147" t="str">
        <f t="shared" si="150"/>
        <v/>
      </c>
      <c r="AZ136" s="147">
        <f t="shared" si="151"/>
        <v>4</v>
      </c>
      <c r="BA136" s="148">
        <f t="shared" si="152"/>
        <v>39204</v>
      </c>
      <c r="BB136" s="149">
        <f t="shared" si="153"/>
        <v>0.17045217391304349</v>
      </c>
      <c r="BC136" s="150">
        <f t="shared" si="154"/>
        <v>68.172346956521736</v>
      </c>
      <c r="BD136" s="151">
        <f t="shared" si="155"/>
        <v>0</v>
      </c>
      <c r="BE136" s="151">
        <f t="shared" si="156"/>
        <v>68.172346956521736</v>
      </c>
      <c r="BF136" s="151" t="str">
        <f t="shared" si="157"/>
        <v>yes</v>
      </c>
      <c r="BG136" s="152">
        <f t="shared" si="158"/>
        <v>0.17045217391304349</v>
      </c>
      <c r="BH136" s="152">
        <f t="shared" si="159"/>
        <v>67.490538260869556</v>
      </c>
      <c r="BI136" s="151">
        <f t="shared" si="160"/>
        <v>0</v>
      </c>
      <c r="BJ136" s="153">
        <f t="shared" si="161"/>
        <v>67.490538260869556</v>
      </c>
      <c r="BK136" s="121" t="str">
        <f t="shared" si="162"/>
        <v>yes</v>
      </c>
      <c r="BL136" s="152">
        <f t="shared" si="163"/>
        <v>0.68180869565217961</v>
      </c>
      <c r="BM136" s="152" t="str">
        <f t="shared" si="164"/>
        <v/>
      </c>
      <c r="BN136" s="154">
        <f t="shared" si="165"/>
        <v>0.68180869565217961</v>
      </c>
      <c r="BO136" s="154">
        <f t="shared" si="166"/>
        <v>0</v>
      </c>
      <c r="BP136" s="155">
        <f t="shared" si="167"/>
        <v>68.172346956521736</v>
      </c>
    </row>
    <row r="137" spans="3:68" s="121" customFormat="1" ht="18" customHeight="1" x14ac:dyDescent="0.15">
      <c r="C137" s="173"/>
      <c r="D137" s="181" t="s">
        <v>51</v>
      </c>
      <c r="E137" s="157" t="s">
        <v>113</v>
      </c>
      <c r="F137" s="158" t="s">
        <v>111</v>
      </c>
      <c r="G137" s="159">
        <f t="shared" si="126"/>
        <v>39204</v>
      </c>
      <c r="H137" s="160">
        <f t="shared" si="127"/>
        <v>40</v>
      </c>
      <c r="I137" s="161">
        <f t="shared" si="128"/>
        <v>3</v>
      </c>
      <c r="J137" s="157" t="s">
        <v>113</v>
      </c>
      <c r="K137" s="162">
        <f t="shared" si="129"/>
        <v>67.490538260869556</v>
      </c>
      <c r="L137" s="163">
        <f t="shared" si="130"/>
        <v>68.172346956521736</v>
      </c>
      <c r="M137" s="164">
        <f t="shared" si="131"/>
        <v>67.490538260869556</v>
      </c>
      <c r="N137" s="165">
        <f t="shared" si="132"/>
        <v>68.172346956521736</v>
      </c>
      <c r="O137" s="166">
        <f t="shared" si="133"/>
        <v>1.0102285642126674E-2</v>
      </c>
      <c r="P137" s="167">
        <f t="shared" si="134"/>
        <v>1.7215217391304347</v>
      </c>
      <c r="Q137" s="168">
        <f t="shared" si="135"/>
        <v>1.7389130434782609</v>
      </c>
      <c r="R137" s="169" t="str">
        <f t="shared" si="136"/>
        <v/>
      </c>
      <c r="S137" s="170">
        <f t="shared" si="137"/>
        <v>0.68180869565217961</v>
      </c>
      <c r="T137" s="171">
        <f t="shared" si="138"/>
        <v>1.0102285642126617E-2</v>
      </c>
      <c r="V137" s="174" t="s">
        <v>113</v>
      </c>
      <c r="W137" s="122" t="s">
        <v>4</v>
      </c>
      <c r="Y137" s="140">
        <v>384.85</v>
      </c>
      <c r="Z137" s="140">
        <v>395.95</v>
      </c>
      <c r="AA137" s="140">
        <v>399.95</v>
      </c>
      <c r="AB137" s="141"/>
      <c r="AC137" s="140"/>
      <c r="AD137" s="141"/>
      <c r="AE137" s="140"/>
      <c r="AF137" s="141"/>
      <c r="AG137" s="140"/>
      <c r="AH137" s="141">
        <f t="shared" si="139"/>
        <v>384.85</v>
      </c>
      <c r="AI137" s="141">
        <f t="shared" si="140"/>
        <v>395.95</v>
      </c>
      <c r="AJ137" s="141">
        <f t="shared" si="141"/>
        <v>399.95</v>
      </c>
      <c r="AK137" s="179"/>
      <c r="AL137" s="142">
        <v>230000</v>
      </c>
      <c r="AM137" s="179"/>
      <c r="AN137" s="142">
        <v>230000</v>
      </c>
      <c r="AO137" s="179"/>
      <c r="AP137" s="142">
        <v>230000</v>
      </c>
      <c r="AQ137" s="144">
        <f t="shared" si="142"/>
        <v>230000</v>
      </c>
      <c r="AR137" s="145">
        <f t="shared" si="143"/>
        <v>100</v>
      </c>
      <c r="AS137" s="144">
        <f t="shared" si="144"/>
        <v>230000</v>
      </c>
      <c r="AT137" s="145">
        <f t="shared" si="145"/>
        <v>100</v>
      </c>
      <c r="AU137" s="146">
        <f t="shared" si="146"/>
        <v>395.95</v>
      </c>
      <c r="AV137" s="146" t="str">
        <f t="shared" si="147"/>
        <v/>
      </c>
      <c r="AW137" s="146">
        <f t="shared" si="148"/>
        <v>395.95</v>
      </c>
      <c r="AX137" s="147">
        <f t="shared" si="149"/>
        <v>4</v>
      </c>
      <c r="AY137" s="147" t="str">
        <f t="shared" si="150"/>
        <v/>
      </c>
      <c r="AZ137" s="147">
        <f t="shared" si="151"/>
        <v>4</v>
      </c>
      <c r="BA137" s="148">
        <f t="shared" si="152"/>
        <v>39204</v>
      </c>
      <c r="BB137" s="149">
        <f t="shared" si="153"/>
        <v>0.17045217391304349</v>
      </c>
      <c r="BC137" s="150">
        <f t="shared" si="154"/>
        <v>68.172346956521736</v>
      </c>
      <c r="BD137" s="151">
        <f t="shared" si="155"/>
        <v>0</v>
      </c>
      <c r="BE137" s="151">
        <f t="shared" si="156"/>
        <v>68.172346956521736</v>
      </c>
      <c r="BF137" s="151" t="str">
        <f t="shared" si="157"/>
        <v>yes</v>
      </c>
      <c r="BG137" s="152">
        <f t="shared" si="158"/>
        <v>0.17045217391304349</v>
      </c>
      <c r="BH137" s="152">
        <f t="shared" si="159"/>
        <v>67.490538260869556</v>
      </c>
      <c r="BI137" s="151">
        <f t="shared" si="160"/>
        <v>0</v>
      </c>
      <c r="BJ137" s="153">
        <f t="shared" si="161"/>
        <v>67.490538260869556</v>
      </c>
      <c r="BK137" s="121" t="str">
        <f t="shared" si="162"/>
        <v>yes</v>
      </c>
      <c r="BL137" s="152">
        <f t="shared" si="163"/>
        <v>0.68180869565217961</v>
      </c>
      <c r="BM137" s="152" t="str">
        <f t="shared" si="164"/>
        <v/>
      </c>
      <c r="BN137" s="154">
        <f t="shared" si="165"/>
        <v>0.68180869565217961</v>
      </c>
      <c r="BO137" s="154">
        <f t="shared" si="166"/>
        <v>0</v>
      </c>
      <c r="BP137" s="155">
        <f t="shared" si="167"/>
        <v>68.172346956521736</v>
      </c>
    </row>
    <row r="138" spans="3:68" s="121" customFormat="1" ht="18" customHeight="1" x14ac:dyDescent="0.15">
      <c r="C138" s="173"/>
      <c r="D138" s="181" t="s">
        <v>51</v>
      </c>
      <c r="E138" s="157" t="s">
        <v>113</v>
      </c>
      <c r="F138" s="158" t="s">
        <v>114</v>
      </c>
      <c r="G138" s="159">
        <f t="shared" si="126"/>
        <v>39204</v>
      </c>
      <c r="H138" s="160">
        <f t="shared" si="127"/>
        <v>40</v>
      </c>
      <c r="I138" s="161">
        <f t="shared" si="128"/>
        <v>3</v>
      </c>
      <c r="J138" s="157" t="s">
        <v>113</v>
      </c>
      <c r="K138" s="162">
        <f t="shared" si="129"/>
        <v>67.490538260869556</v>
      </c>
      <c r="L138" s="163">
        <f t="shared" si="130"/>
        <v>68.172346956521736</v>
      </c>
      <c r="M138" s="164">
        <f t="shared" si="131"/>
        <v>67.490538260869556</v>
      </c>
      <c r="N138" s="165">
        <f t="shared" si="132"/>
        <v>68.172346956521736</v>
      </c>
      <c r="O138" s="166">
        <f t="shared" si="133"/>
        <v>1.0102285642126674E-2</v>
      </c>
      <c r="P138" s="167">
        <f t="shared" si="134"/>
        <v>1.7215217391304347</v>
      </c>
      <c r="Q138" s="168">
        <f t="shared" si="135"/>
        <v>1.7389130434782609</v>
      </c>
      <c r="R138" s="169" t="str">
        <f t="shared" si="136"/>
        <v/>
      </c>
      <c r="S138" s="170">
        <f t="shared" si="137"/>
        <v>0.68180869565217961</v>
      </c>
      <c r="T138" s="171">
        <f t="shared" si="138"/>
        <v>1.0102285642126617E-2</v>
      </c>
      <c r="V138" s="174" t="s">
        <v>113</v>
      </c>
      <c r="W138" s="122" t="s">
        <v>4</v>
      </c>
      <c r="Y138" s="140">
        <v>384.85</v>
      </c>
      <c r="Z138" s="140">
        <v>395.95</v>
      </c>
      <c r="AA138" s="140">
        <v>399.95</v>
      </c>
      <c r="AB138" s="140"/>
      <c r="AC138" s="140"/>
      <c r="AD138" s="140"/>
      <c r="AE138" s="140"/>
      <c r="AF138" s="140"/>
      <c r="AG138" s="140"/>
      <c r="AH138" s="141">
        <f t="shared" si="139"/>
        <v>384.85</v>
      </c>
      <c r="AI138" s="141">
        <f t="shared" si="140"/>
        <v>395.95</v>
      </c>
      <c r="AJ138" s="141">
        <f t="shared" si="141"/>
        <v>399.95</v>
      </c>
      <c r="AK138" s="179"/>
      <c r="AL138" s="142">
        <v>230000</v>
      </c>
      <c r="AM138" s="179"/>
      <c r="AN138" s="142">
        <v>230000</v>
      </c>
      <c r="AO138" s="179"/>
      <c r="AP138" s="142">
        <v>230000</v>
      </c>
      <c r="AQ138" s="144">
        <f t="shared" si="142"/>
        <v>230000</v>
      </c>
      <c r="AR138" s="145">
        <f t="shared" si="143"/>
        <v>100</v>
      </c>
      <c r="AS138" s="144">
        <f t="shared" si="144"/>
        <v>230000</v>
      </c>
      <c r="AT138" s="145">
        <f t="shared" si="145"/>
        <v>100</v>
      </c>
      <c r="AU138" s="146">
        <f t="shared" si="146"/>
        <v>395.95</v>
      </c>
      <c r="AV138" s="146" t="str">
        <f t="shared" si="147"/>
        <v/>
      </c>
      <c r="AW138" s="146">
        <f t="shared" si="148"/>
        <v>395.95</v>
      </c>
      <c r="AX138" s="147">
        <f t="shared" si="149"/>
        <v>4</v>
      </c>
      <c r="AY138" s="147" t="str">
        <f t="shared" si="150"/>
        <v/>
      </c>
      <c r="AZ138" s="147">
        <f t="shared" si="151"/>
        <v>4</v>
      </c>
      <c r="BA138" s="148">
        <f t="shared" si="152"/>
        <v>39204</v>
      </c>
      <c r="BB138" s="149">
        <f t="shared" si="153"/>
        <v>0.17045217391304349</v>
      </c>
      <c r="BC138" s="150">
        <f t="shared" si="154"/>
        <v>68.172346956521736</v>
      </c>
      <c r="BD138" s="151">
        <f t="shared" si="155"/>
        <v>0</v>
      </c>
      <c r="BE138" s="151">
        <f t="shared" si="156"/>
        <v>68.172346956521736</v>
      </c>
      <c r="BF138" s="151" t="str">
        <f t="shared" si="157"/>
        <v>yes</v>
      </c>
      <c r="BG138" s="152">
        <f t="shared" si="158"/>
        <v>0.17045217391304349</v>
      </c>
      <c r="BH138" s="152">
        <f t="shared" si="159"/>
        <v>67.490538260869556</v>
      </c>
      <c r="BI138" s="151">
        <f t="shared" si="160"/>
        <v>0</v>
      </c>
      <c r="BJ138" s="153">
        <f t="shared" si="161"/>
        <v>67.490538260869556</v>
      </c>
      <c r="BK138" s="121" t="str">
        <f t="shared" si="162"/>
        <v>yes</v>
      </c>
      <c r="BL138" s="152">
        <f t="shared" si="163"/>
        <v>0.68180869565217961</v>
      </c>
      <c r="BM138" s="152" t="str">
        <f t="shared" si="164"/>
        <v/>
      </c>
      <c r="BN138" s="154">
        <f t="shared" si="165"/>
        <v>0.68180869565217961</v>
      </c>
      <c r="BO138" s="154">
        <f t="shared" si="166"/>
        <v>0</v>
      </c>
      <c r="BP138" s="155">
        <f t="shared" si="167"/>
        <v>68.172346956521736</v>
      </c>
    </row>
    <row r="139" spans="3:68" s="121" customFormat="1" ht="18" customHeight="1" x14ac:dyDescent="0.15">
      <c r="C139" s="173"/>
      <c r="D139" s="181" t="s">
        <v>51</v>
      </c>
      <c r="E139" s="157" t="s">
        <v>113</v>
      </c>
      <c r="F139" s="158" t="s">
        <v>181</v>
      </c>
      <c r="G139" s="159">
        <f t="shared" si="126"/>
        <v>39204</v>
      </c>
      <c r="H139" s="160">
        <f t="shared" si="127"/>
        <v>40</v>
      </c>
      <c r="I139" s="161">
        <f t="shared" si="128"/>
        <v>3</v>
      </c>
      <c r="J139" s="157" t="s">
        <v>113</v>
      </c>
      <c r="K139" s="162">
        <f t="shared" si="129"/>
        <v>67.490538260869556</v>
      </c>
      <c r="L139" s="163">
        <f t="shared" si="130"/>
        <v>68.172346956521736</v>
      </c>
      <c r="M139" s="164">
        <f t="shared" si="131"/>
        <v>67.490538260869556</v>
      </c>
      <c r="N139" s="165">
        <f t="shared" si="132"/>
        <v>68.172346956521736</v>
      </c>
      <c r="O139" s="166">
        <f t="shared" si="133"/>
        <v>1.0102285642126674E-2</v>
      </c>
      <c r="P139" s="167">
        <f t="shared" si="134"/>
        <v>1.7215217391304347</v>
      </c>
      <c r="Q139" s="168">
        <f t="shared" si="135"/>
        <v>1.7389130434782609</v>
      </c>
      <c r="R139" s="169" t="str">
        <f t="shared" si="136"/>
        <v/>
      </c>
      <c r="S139" s="170">
        <f t="shared" si="137"/>
        <v>0.68180869565217961</v>
      </c>
      <c r="T139" s="171">
        <f t="shared" si="138"/>
        <v>1.0102285642126617E-2</v>
      </c>
      <c r="V139" s="174" t="s">
        <v>113</v>
      </c>
      <c r="W139" s="122" t="s">
        <v>4</v>
      </c>
      <c r="Y139" s="140"/>
      <c r="Z139" s="140">
        <v>395.95</v>
      </c>
      <c r="AA139" s="140">
        <v>399.95</v>
      </c>
      <c r="AB139" s="141"/>
      <c r="AC139" s="140"/>
      <c r="AD139" s="141"/>
      <c r="AE139" s="140"/>
      <c r="AF139" s="141"/>
      <c r="AG139" s="140"/>
      <c r="AH139" s="141">
        <f t="shared" si="139"/>
        <v>0</v>
      </c>
      <c r="AI139" s="141">
        <f t="shared" si="140"/>
        <v>395.95</v>
      </c>
      <c r="AJ139" s="141">
        <f t="shared" si="141"/>
        <v>399.95</v>
      </c>
      <c r="AK139" s="179"/>
      <c r="AL139" s="142">
        <v>230000</v>
      </c>
      <c r="AM139" s="179"/>
      <c r="AN139" s="142">
        <v>230000</v>
      </c>
      <c r="AO139" s="179"/>
      <c r="AP139" s="142">
        <v>230000</v>
      </c>
      <c r="AQ139" s="144">
        <f t="shared" si="142"/>
        <v>230000</v>
      </c>
      <c r="AR139" s="145">
        <f t="shared" si="143"/>
        <v>100</v>
      </c>
      <c r="AS139" s="144">
        <f t="shared" si="144"/>
        <v>230000</v>
      </c>
      <c r="AT139" s="145">
        <f t="shared" si="145"/>
        <v>100</v>
      </c>
      <c r="AU139" s="146">
        <f t="shared" si="146"/>
        <v>395.95</v>
      </c>
      <c r="AV139" s="146" t="str">
        <f t="shared" si="147"/>
        <v/>
      </c>
      <c r="AW139" s="146">
        <f t="shared" si="148"/>
        <v>395.95</v>
      </c>
      <c r="AX139" s="147">
        <f t="shared" si="149"/>
        <v>4</v>
      </c>
      <c r="AY139" s="147" t="str">
        <f t="shared" si="150"/>
        <v/>
      </c>
      <c r="AZ139" s="147">
        <f t="shared" si="151"/>
        <v>4</v>
      </c>
      <c r="BA139" s="148">
        <f t="shared" si="152"/>
        <v>39204</v>
      </c>
      <c r="BB139" s="149">
        <f t="shared" si="153"/>
        <v>0.17045217391304349</v>
      </c>
      <c r="BC139" s="150">
        <f t="shared" si="154"/>
        <v>68.172346956521736</v>
      </c>
      <c r="BD139" s="151">
        <f t="shared" si="155"/>
        <v>0</v>
      </c>
      <c r="BE139" s="151">
        <f t="shared" si="156"/>
        <v>68.172346956521736</v>
      </c>
      <c r="BF139" s="151" t="str">
        <f t="shared" si="157"/>
        <v>yes</v>
      </c>
      <c r="BG139" s="152">
        <f t="shared" si="158"/>
        <v>0.17045217391304349</v>
      </c>
      <c r="BH139" s="152">
        <f t="shared" si="159"/>
        <v>67.490538260869556</v>
      </c>
      <c r="BI139" s="151">
        <f t="shared" si="160"/>
        <v>0</v>
      </c>
      <c r="BJ139" s="153">
        <f t="shared" si="161"/>
        <v>67.490538260869556</v>
      </c>
      <c r="BK139" s="121" t="str">
        <f t="shared" si="162"/>
        <v>yes</v>
      </c>
      <c r="BL139" s="152">
        <f t="shared" si="163"/>
        <v>0.68180869565217961</v>
      </c>
      <c r="BM139" s="152" t="str">
        <f t="shared" si="164"/>
        <v/>
      </c>
      <c r="BN139" s="154">
        <f t="shared" si="165"/>
        <v>0.68180869565217961</v>
      </c>
      <c r="BO139" s="154">
        <f t="shared" si="166"/>
        <v>0</v>
      </c>
      <c r="BP139" s="155">
        <f t="shared" si="167"/>
        <v>68.172346956521736</v>
      </c>
    </row>
    <row r="140" spans="3:68" s="121" customFormat="1" ht="18" customHeight="1" x14ac:dyDescent="0.15">
      <c r="C140" s="173"/>
      <c r="D140" s="181" t="s">
        <v>51</v>
      </c>
      <c r="E140" s="157" t="s">
        <v>113</v>
      </c>
      <c r="F140" s="158" t="s">
        <v>230</v>
      </c>
      <c r="G140" s="159">
        <f t="shared" si="126"/>
        <v>39204</v>
      </c>
      <c r="H140" s="160">
        <f t="shared" si="127"/>
        <v>40</v>
      </c>
      <c r="I140" s="161">
        <f t="shared" si="128"/>
        <v>3</v>
      </c>
      <c r="J140" s="157" t="s">
        <v>113</v>
      </c>
      <c r="K140" s="162">
        <f t="shared" ref="K140" si="168">BJ140</f>
        <v>0</v>
      </c>
      <c r="L140" s="163">
        <f t="shared" ref="L140" si="169">BE140</f>
        <v>69.195059999999998</v>
      </c>
      <c r="M140" s="164" t="str">
        <f t="shared" ref="M140" si="170">BH140</f>
        <v/>
      </c>
      <c r="N140" s="165">
        <f t="shared" ref="N140" si="171">BC140</f>
        <v>69.195059999999998</v>
      </c>
      <c r="O140" s="166" t="str">
        <f t="shared" ref="O140" si="172">IF(S140="New","New",(N140/M140)-1)</f>
        <v>New</v>
      </c>
      <c r="P140" s="167">
        <f t="shared" ref="P140" si="173">(AI140/AN140)*1000</f>
        <v>0</v>
      </c>
      <c r="Q140" s="168">
        <f t="shared" ref="Q140" si="174">(AJ140/AP140)*1000</f>
        <v>1.7649999999999999</v>
      </c>
      <c r="R140" s="169" t="str">
        <f t="shared" ref="R140" si="175">IF(S140="New","New",IF(AY140="","",(Q140/P140)-1))</f>
        <v>New</v>
      </c>
      <c r="S140" s="170" t="str">
        <f t="shared" ref="S140" si="176">IF(K140="","New",IF(K140=0,"New",L140-K140))</f>
        <v>New</v>
      </c>
      <c r="T140" s="171" t="str">
        <f t="shared" ref="T140" si="177">IF(S140="New","",S140/K140)</f>
        <v/>
      </c>
      <c r="V140" s="174" t="s">
        <v>113</v>
      </c>
      <c r="W140" s="122" t="s">
        <v>4</v>
      </c>
      <c r="Y140" s="140"/>
      <c r="Z140" s="140"/>
      <c r="AA140" s="140">
        <v>405.95</v>
      </c>
      <c r="AB140" s="141"/>
      <c r="AC140" s="140"/>
      <c r="AD140" s="141"/>
      <c r="AE140" s="140"/>
      <c r="AF140" s="141"/>
      <c r="AG140" s="140"/>
      <c r="AH140" s="141">
        <f t="shared" ref="AH140" si="178">Y140+(AB140+AC140)</f>
        <v>0</v>
      </c>
      <c r="AI140" s="141">
        <f t="shared" ref="AI140" si="179">Z140+(AD140+AE140)</f>
        <v>0</v>
      </c>
      <c r="AJ140" s="141">
        <f t="shared" ref="AJ140" si="180">AA140+(AF140+AG140)</f>
        <v>405.95</v>
      </c>
      <c r="AK140" s="179"/>
      <c r="AL140" s="142">
        <v>230000</v>
      </c>
      <c r="AM140" s="179"/>
      <c r="AN140" s="142">
        <v>230000</v>
      </c>
      <c r="AO140" s="179"/>
      <c r="AP140" s="142">
        <v>230000</v>
      </c>
      <c r="AQ140" s="144">
        <f t="shared" ref="AQ140" si="181">AL140</f>
        <v>230000</v>
      </c>
      <c r="AR140" s="145">
        <f t="shared" ref="AR140" si="182">IF(AP140&gt;0,AP140/AL140*100,"Not Avail.")</f>
        <v>100</v>
      </c>
      <c r="AS140" s="144">
        <f t="shared" ref="AS140" si="183">AN140</f>
        <v>230000</v>
      </c>
      <c r="AT140" s="145">
        <f t="shared" ref="AT140" si="184">IF(AL140&gt;0,AP140/AN140*100,"Not Avail.")</f>
        <v>100</v>
      </c>
      <c r="AU140" s="146" t="str">
        <f t="shared" si="146"/>
        <v/>
      </c>
      <c r="AV140" s="146" t="str">
        <f t="shared" si="147"/>
        <v/>
      </c>
      <c r="AW140" s="146" t="str">
        <f t="shared" ref="AW140" si="185">IF(AU140="","",SUM(AU140:AV140))</f>
        <v/>
      </c>
      <c r="AX140" s="147" t="str">
        <f t="shared" ref="AX140" si="186">IF(AU140="","",AA140-AU140)</f>
        <v/>
      </c>
      <c r="AY140" s="147" t="str">
        <f t="shared" ref="AY140" si="187">IF(AV140="","",(AF140+AG140)-AV140)</f>
        <v/>
      </c>
      <c r="AZ140" s="147" t="str">
        <f t="shared" ref="AZ140" si="188">IF(AI140&gt;0,AJ140-AW140,"New")</f>
        <v>New</v>
      </c>
      <c r="BA140" s="148">
        <f t="shared" ref="BA140" si="189">G140</f>
        <v>39204</v>
      </c>
      <c r="BB140" s="149">
        <f t="shared" si="153"/>
        <v>0.17045217391304349</v>
      </c>
      <c r="BC140" s="150">
        <f t="shared" si="154"/>
        <v>69.195059999999998</v>
      </c>
      <c r="BD140" s="151">
        <f t="shared" si="155"/>
        <v>0</v>
      </c>
      <c r="BE140" s="151">
        <f t="shared" ref="BE140" si="190">BC140+BD140</f>
        <v>69.195059999999998</v>
      </c>
      <c r="BF140" s="151" t="str">
        <f t="shared" ref="BF140" si="191">IF(BE140=L140,"yes","no")</f>
        <v>yes</v>
      </c>
      <c r="BG140" s="152">
        <f t="shared" ref="BG140" si="192">IF(AN140="","",IF($G140&gt;0,($G140/AN140),IF($H140&gt;0,((((43560/($H140/12))*$I140)/$AN140)),0)))</f>
        <v>0.17045217391304349</v>
      </c>
      <c r="BH140" s="152" t="str">
        <f t="shared" si="159"/>
        <v/>
      </c>
      <c r="BI140" s="151">
        <f t="shared" si="160"/>
        <v>0</v>
      </c>
      <c r="BJ140" s="153">
        <f t="shared" ref="BJ140" si="193">SUM(BH140:BI140)</f>
        <v>0</v>
      </c>
      <c r="BK140" s="121" t="str">
        <f t="shared" ref="BK140" si="194">IF(K140=BJ140,"yes","no")</f>
        <v>yes</v>
      </c>
      <c r="BL140" s="152" t="str">
        <f t="shared" ref="BL140" si="195">IF(BH140="","",IF(BH140=0,"",BC140-BH140))</f>
        <v/>
      </c>
      <c r="BM140" s="152" t="str">
        <f t="shared" ref="BM140" si="196">IF(BI140="","",IF(BI140=0,"",BD140-BI140))</f>
        <v/>
      </c>
      <c r="BN140" s="154" t="str">
        <f t="shared" ref="BN140" si="197">IF(BL140="","",BE140-BJ140)</f>
        <v/>
      </c>
      <c r="BO140" s="154" t="e">
        <f t="shared" ref="BO140" si="198">S140-BN140</f>
        <v>#VALUE!</v>
      </c>
      <c r="BP140" s="155">
        <f t="shared" ref="BP140" si="199">Q140*(BA140/1000)</f>
        <v>69.195059999999998</v>
      </c>
    </row>
    <row r="141" spans="3:68" s="121" customFormat="1" ht="18" customHeight="1" x14ac:dyDescent="0.15">
      <c r="C141" s="173"/>
      <c r="D141" s="181" t="s">
        <v>51</v>
      </c>
      <c r="E141" s="157" t="s">
        <v>113</v>
      </c>
      <c r="F141" s="158" t="s">
        <v>231</v>
      </c>
      <c r="G141" s="159">
        <f t="shared" si="126"/>
        <v>39204</v>
      </c>
      <c r="H141" s="160">
        <f t="shared" si="127"/>
        <v>40</v>
      </c>
      <c r="I141" s="161">
        <f t="shared" si="128"/>
        <v>3</v>
      </c>
      <c r="J141" s="157" t="s">
        <v>113</v>
      </c>
      <c r="K141" s="162">
        <f t="shared" ref="K141" si="200">BJ141</f>
        <v>0</v>
      </c>
      <c r="L141" s="163">
        <f t="shared" ref="L141" si="201">BE141</f>
        <v>69.195059999999998</v>
      </c>
      <c r="M141" s="164" t="str">
        <f t="shared" ref="M141" si="202">BH141</f>
        <v/>
      </c>
      <c r="N141" s="165">
        <f t="shared" ref="N141" si="203">BC141</f>
        <v>69.195059999999998</v>
      </c>
      <c r="O141" s="166" t="str">
        <f t="shared" ref="O141" si="204">IF(S141="New","New",(N141/M141)-1)</f>
        <v>New</v>
      </c>
      <c r="P141" s="167">
        <f t="shared" ref="P141" si="205">(AI141/AN141)*1000</f>
        <v>0</v>
      </c>
      <c r="Q141" s="168">
        <f t="shared" ref="Q141" si="206">(AJ141/AP141)*1000</f>
        <v>1.7649999999999999</v>
      </c>
      <c r="R141" s="169" t="str">
        <f t="shared" ref="R141" si="207">IF(S141="New","New",IF(AY141="","",(Q141/P141)-1))</f>
        <v>New</v>
      </c>
      <c r="S141" s="170" t="str">
        <f t="shared" ref="S141" si="208">IF(K141="","New",IF(K141=0,"New",L141-K141))</f>
        <v>New</v>
      </c>
      <c r="T141" s="171" t="str">
        <f t="shared" ref="T141" si="209">IF(S141="New","",S141/K141)</f>
        <v/>
      </c>
      <c r="V141" s="174" t="s">
        <v>113</v>
      </c>
      <c r="W141" s="122" t="s">
        <v>4</v>
      </c>
      <c r="Y141" s="140"/>
      <c r="Z141" s="140"/>
      <c r="AA141" s="140">
        <v>405.95</v>
      </c>
      <c r="AB141" s="141"/>
      <c r="AC141" s="140"/>
      <c r="AD141" s="141"/>
      <c r="AE141" s="140"/>
      <c r="AF141" s="141"/>
      <c r="AG141" s="140"/>
      <c r="AH141" s="141">
        <f t="shared" ref="AH141" si="210">Y141+(AB141+AC141)</f>
        <v>0</v>
      </c>
      <c r="AI141" s="141">
        <f t="shared" ref="AI141" si="211">Z141+(AD141+AE141)</f>
        <v>0</v>
      </c>
      <c r="AJ141" s="141">
        <f t="shared" ref="AJ141" si="212">AA141+(AF141+AG141)</f>
        <v>405.95</v>
      </c>
      <c r="AK141" s="179"/>
      <c r="AL141" s="142">
        <v>230000</v>
      </c>
      <c r="AM141" s="179"/>
      <c r="AN141" s="142">
        <v>230000</v>
      </c>
      <c r="AO141" s="179"/>
      <c r="AP141" s="142">
        <v>230000</v>
      </c>
      <c r="AQ141" s="144">
        <f t="shared" ref="AQ141" si="213">AL141</f>
        <v>230000</v>
      </c>
      <c r="AR141" s="145">
        <f t="shared" ref="AR141" si="214">IF(AP141&gt;0,AP141/AL141*100,"Not Avail.")</f>
        <v>100</v>
      </c>
      <c r="AS141" s="144">
        <f t="shared" ref="AS141" si="215">AN141</f>
        <v>230000</v>
      </c>
      <c r="AT141" s="145">
        <f t="shared" ref="AT141" si="216">IF(AL141&gt;0,AP141/AN141*100,"Not Avail.")</f>
        <v>100</v>
      </c>
      <c r="AU141" s="146" t="str">
        <f t="shared" si="146"/>
        <v/>
      </c>
      <c r="AV141" s="146" t="str">
        <f t="shared" si="147"/>
        <v/>
      </c>
      <c r="AW141" s="146" t="str">
        <f t="shared" ref="AW141" si="217">IF(AU141="","",SUM(AU141:AV141))</f>
        <v/>
      </c>
      <c r="AX141" s="147" t="str">
        <f t="shared" ref="AX141" si="218">IF(AU141="","",AA141-AU141)</f>
        <v/>
      </c>
      <c r="AY141" s="147" t="str">
        <f t="shared" ref="AY141" si="219">IF(AV141="","",(AF141+AG141)-AV141)</f>
        <v/>
      </c>
      <c r="AZ141" s="147" t="str">
        <f t="shared" ref="AZ141" si="220">IF(AI141&gt;0,AJ141-AW141,"New")</f>
        <v>New</v>
      </c>
      <c r="BA141" s="148">
        <f t="shared" ref="BA141" si="221">G141</f>
        <v>39204</v>
      </c>
      <c r="BB141" s="149">
        <f t="shared" si="153"/>
        <v>0.17045217391304349</v>
      </c>
      <c r="BC141" s="150">
        <f t="shared" si="154"/>
        <v>69.195059999999998</v>
      </c>
      <c r="BD141" s="151">
        <f t="shared" si="155"/>
        <v>0</v>
      </c>
      <c r="BE141" s="151">
        <f t="shared" ref="BE141" si="222">BC141+BD141</f>
        <v>69.195059999999998</v>
      </c>
      <c r="BF141" s="151" t="str">
        <f t="shared" ref="BF141" si="223">IF(BE141=L141,"yes","no")</f>
        <v>yes</v>
      </c>
      <c r="BG141" s="152">
        <f t="shared" ref="BG141" si="224">IF(AN141="","",IF($G141&gt;0,($G141/AN141),IF($H141&gt;0,((((43560/($H141/12))*$I141)/$AN141)),0)))</f>
        <v>0.17045217391304349</v>
      </c>
      <c r="BH141" s="152" t="str">
        <f t="shared" si="159"/>
        <v/>
      </c>
      <c r="BI141" s="151">
        <f t="shared" si="160"/>
        <v>0</v>
      </c>
      <c r="BJ141" s="153">
        <f t="shared" ref="BJ141" si="225">SUM(BH141:BI141)</f>
        <v>0</v>
      </c>
      <c r="BK141" s="121" t="str">
        <f t="shared" ref="BK141" si="226">IF(K141=BJ141,"yes","no")</f>
        <v>yes</v>
      </c>
      <c r="BL141" s="152" t="str">
        <f t="shared" ref="BL141" si="227">IF(BH141="","",IF(BH141=0,"",BC141-BH141))</f>
        <v/>
      </c>
      <c r="BM141" s="152" t="str">
        <f t="shared" ref="BM141" si="228">IF(BI141="","",IF(BI141=0,"",BD141-BI141))</f>
        <v/>
      </c>
      <c r="BN141" s="154" t="str">
        <f t="shared" ref="BN141" si="229">IF(BL141="","",BE141-BJ141)</f>
        <v/>
      </c>
      <c r="BO141" s="154" t="e">
        <f t="shared" ref="BO141" si="230">S141-BN141</f>
        <v>#VALUE!</v>
      </c>
      <c r="BP141" s="155">
        <f t="shared" ref="BP141" si="231">Q141*(BA141/1000)</f>
        <v>69.195059999999998</v>
      </c>
    </row>
    <row r="142" spans="3:68" s="121" customFormat="1" ht="18" customHeight="1" x14ac:dyDescent="0.15">
      <c r="C142" s="173"/>
      <c r="D142" s="181" t="s">
        <v>51</v>
      </c>
      <c r="E142" s="157" t="s">
        <v>113</v>
      </c>
      <c r="F142" s="158" t="s">
        <v>233</v>
      </c>
      <c r="G142" s="159">
        <f t="shared" si="126"/>
        <v>39204</v>
      </c>
      <c r="H142" s="160">
        <f t="shared" si="127"/>
        <v>40</v>
      </c>
      <c r="I142" s="161">
        <f t="shared" si="128"/>
        <v>3</v>
      </c>
      <c r="J142" s="157" t="s">
        <v>113</v>
      </c>
      <c r="K142" s="162">
        <f t="shared" ref="K142" si="232">BJ142</f>
        <v>0</v>
      </c>
      <c r="L142" s="163">
        <f t="shared" ref="L142" si="233">BE142</f>
        <v>69.195059999999998</v>
      </c>
      <c r="M142" s="164" t="str">
        <f t="shared" ref="M142" si="234">BH142</f>
        <v/>
      </c>
      <c r="N142" s="165">
        <f t="shared" ref="N142" si="235">BC142</f>
        <v>69.195059999999998</v>
      </c>
      <c r="O142" s="166" t="str">
        <f t="shared" ref="O142" si="236">IF(S142="New","New",(N142/M142)-1)</f>
        <v>New</v>
      </c>
      <c r="P142" s="167">
        <f t="shared" ref="P142" si="237">(AI142/AN142)*1000</f>
        <v>0</v>
      </c>
      <c r="Q142" s="168">
        <f t="shared" ref="Q142" si="238">(AJ142/AP142)*1000</f>
        <v>1.7649999999999999</v>
      </c>
      <c r="R142" s="169" t="str">
        <f t="shared" ref="R142" si="239">IF(S142="New","New",IF(AY142="","",(Q142/P142)-1))</f>
        <v>New</v>
      </c>
      <c r="S142" s="170" t="str">
        <f t="shared" ref="S142" si="240">IF(K142="","New",IF(K142=0,"New",L142-K142))</f>
        <v>New</v>
      </c>
      <c r="T142" s="171" t="str">
        <f t="shared" ref="T142" si="241">IF(S142="New","",S142/K142)</f>
        <v/>
      </c>
      <c r="V142" s="174" t="s">
        <v>113</v>
      </c>
      <c r="W142" s="122" t="s">
        <v>4</v>
      </c>
      <c r="Y142" s="140"/>
      <c r="Z142" s="140"/>
      <c r="AA142" s="140">
        <v>405.95</v>
      </c>
      <c r="AB142" s="141"/>
      <c r="AC142" s="140"/>
      <c r="AD142" s="141"/>
      <c r="AE142" s="140"/>
      <c r="AF142" s="141"/>
      <c r="AG142" s="140"/>
      <c r="AH142" s="141">
        <f t="shared" ref="AH142" si="242">Y142+(AB142+AC142)</f>
        <v>0</v>
      </c>
      <c r="AI142" s="141">
        <f t="shared" ref="AI142" si="243">Z142+(AD142+AE142)</f>
        <v>0</v>
      </c>
      <c r="AJ142" s="141">
        <f t="shared" ref="AJ142" si="244">AA142+(AF142+AG142)</f>
        <v>405.95</v>
      </c>
      <c r="AK142" s="179"/>
      <c r="AL142" s="142">
        <v>230000</v>
      </c>
      <c r="AM142" s="179"/>
      <c r="AN142" s="142">
        <v>230000</v>
      </c>
      <c r="AO142" s="179"/>
      <c r="AP142" s="142">
        <v>230000</v>
      </c>
      <c r="AQ142" s="144">
        <f t="shared" ref="AQ142" si="245">AL142</f>
        <v>230000</v>
      </c>
      <c r="AR142" s="145">
        <f t="shared" ref="AR142" si="246">IF(AP142&gt;0,AP142/AL142*100,"Not Avail.")</f>
        <v>100</v>
      </c>
      <c r="AS142" s="144">
        <f t="shared" ref="AS142" si="247">AN142</f>
        <v>230000</v>
      </c>
      <c r="AT142" s="145">
        <f t="shared" ref="AT142" si="248">IF(AL142&gt;0,AP142/AN142*100,"Not Avail.")</f>
        <v>100</v>
      </c>
      <c r="AU142" s="146" t="str">
        <f>IF($Z142="","",$Z142/$AT142*100)</f>
        <v/>
      </c>
      <c r="AV142" s="146" t="str">
        <f>IF($AD142="",IF($AE142="","",($AD142+$AE142)),(($AD142+$AE142)/$AT142*100))</f>
        <v/>
      </c>
      <c r="AW142" s="146" t="str">
        <f t="shared" ref="AW142" si="249">IF(AU142="","",SUM(AU142:AV142))</f>
        <v/>
      </c>
      <c r="AX142" s="147" t="str">
        <f t="shared" ref="AX142" si="250">IF(AU142="","",AA142-AU142)</f>
        <v/>
      </c>
      <c r="AY142" s="147" t="str">
        <f t="shared" ref="AY142" si="251">IF(AV142="","",(AF142+AG142)-AV142)</f>
        <v/>
      </c>
      <c r="AZ142" s="147" t="str">
        <f t="shared" ref="AZ142" si="252">IF(AI142&gt;0,AJ142-AW142,"New")</f>
        <v>New</v>
      </c>
      <c r="BA142" s="148">
        <f t="shared" ref="BA142" si="253">G142</f>
        <v>39204</v>
      </c>
      <c r="BB142" s="149">
        <f>IF($G142&gt;0,($G142/$AP142),IF($H142&gt;0,(((43560/($H142/12))*$I142)/$AP142),0))</f>
        <v>0.17045217391304349</v>
      </c>
      <c r="BC142" s="150">
        <f>$AA142/(1/$BB142)</f>
        <v>69.195059999999998</v>
      </c>
      <c r="BD142" s="151">
        <f>(($AF142+$AG142)/(1/$BB142))</f>
        <v>0</v>
      </c>
      <c r="BE142" s="151">
        <f t="shared" ref="BE142" si="254">BC142+BD142</f>
        <v>69.195059999999998</v>
      </c>
      <c r="BF142" s="151" t="str">
        <f t="shared" ref="BF142" si="255">IF(BE142=L142,"yes","no")</f>
        <v>yes</v>
      </c>
      <c r="BG142" s="152">
        <f>IF(AN142="","",IF($G142&gt;0,($G142/AN142),IF($H142&gt;0,((((43560/($H142/12))*$I142)/$AN142)),0)))</f>
        <v>0.17045217391304349</v>
      </c>
      <c r="BH142" s="152" t="str">
        <f>IF($Z142="","",$Z142/(1/$BG142))</f>
        <v/>
      </c>
      <c r="BI142" s="151">
        <f>(($AD142+$AE142)/(1/$BG142))</f>
        <v>0</v>
      </c>
      <c r="BJ142" s="153">
        <f t="shared" ref="BJ142" si="256">SUM(BH142:BI142)</f>
        <v>0</v>
      </c>
      <c r="BK142" s="121" t="str">
        <f t="shared" ref="BK142" si="257">IF(K142=BJ142,"yes","no")</f>
        <v>yes</v>
      </c>
      <c r="BL142" s="152" t="str">
        <f t="shared" ref="BL142" si="258">IF(BH142="","",IF(BH142=0,"",BC142-BH142))</f>
        <v/>
      </c>
      <c r="BM142" s="152" t="str">
        <f t="shared" ref="BM142" si="259">IF(BI142="","",IF(BI142=0,"",BD142-BI142))</f>
        <v/>
      </c>
      <c r="BN142" s="154" t="str">
        <f t="shared" ref="BN142" si="260">IF(BL142="","",BE142-BJ142)</f>
        <v/>
      </c>
      <c r="BO142" s="154" t="e">
        <f t="shared" ref="BO142" si="261">S142-BN142</f>
        <v>#VALUE!</v>
      </c>
      <c r="BP142" s="155">
        <f t="shared" ref="BP142" si="262">Q142*(BA142/1000)</f>
        <v>69.195059999999998</v>
      </c>
    </row>
    <row r="143" spans="3:68" s="121" customFormat="1" ht="18" customHeight="1" x14ac:dyDescent="0.15">
      <c r="C143" s="173"/>
      <c r="D143" s="181" t="s">
        <v>51</v>
      </c>
      <c r="E143" s="157" t="s">
        <v>113</v>
      </c>
      <c r="F143" s="158" t="s">
        <v>212</v>
      </c>
      <c r="G143" s="159">
        <f t="shared" si="126"/>
        <v>39204</v>
      </c>
      <c r="H143" s="160">
        <f t="shared" si="127"/>
        <v>40</v>
      </c>
      <c r="I143" s="161">
        <f t="shared" si="128"/>
        <v>3</v>
      </c>
      <c r="J143" s="157" t="s">
        <v>113</v>
      </c>
      <c r="K143" s="162">
        <f t="shared" si="129"/>
        <v>0</v>
      </c>
      <c r="L143" s="163">
        <f t="shared" si="130"/>
        <v>69.195059999999998</v>
      </c>
      <c r="M143" s="164" t="str">
        <f t="shared" si="131"/>
        <v/>
      </c>
      <c r="N143" s="165">
        <f t="shared" si="132"/>
        <v>69.195059999999998</v>
      </c>
      <c r="O143" s="166" t="str">
        <f t="shared" si="133"/>
        <v>New</v>
      </c>
      <c r="P143" s="167">
        <f t="shared" si="134"/>
        <v>0</v>
      </c>
      <c r="Q143" s="168">
        <f t="shared" si="135"/>
        <v>1.7649999999999999</v>
      </c>
      <c r="R143" s="169" t="str">
        <f t="shared" si="136"/>
        <v>New</v>
      </c>
      <c r="S143" s="170" t="str">
        <f t="shared" si="137"/>
        <v>New</v>
      </c>
      <c r="T143" s="171" t="str">
        <f t="shared" si="138"/>
        <v/>
      </c>
      <c r="V143" s="174" t="s">
        <v>113</v>
      </c>
      <c r="W143" s="122" t="s">
        <v>4</v>
      </c>
      <c r="Y143" s="140"/>
      <c r="Z143" s="140"/>
      <c r="AA143" s="140">
        <v>405.95</v>
      </c>
      <c r="AB143" s="141"/>
      <c r="AC143" s="140"/>
      <c r="AD143" s="141"/>
      <c r="AE143" s="140"/>
      <c r="AF143" s="141"/>
      <c r="AG143" s="140"/>
      <c r="AH143" s="141">
        <f t="shared" si="139"/>
        <v>0</v>
      </c>
      <c r="AI143" s="141">
        <f t="shared" si="140"/>
        <v>0</v>
      </c>
      <c r="AJ143" s="141">
        <f t="shared" si="141"/>
        <v>405.95</v>
      </c>
      <c r="AK143" s="179"/>
      <c r="AL143" s="142">
        <v>230000</v>
      </c>
      <c r="AM143" s="179"/>
      <c r="AN143" s="142">
        <v>230000</v>
      </c>
      <c r="AO143" s="179"/>
      <c r="AP143" s="142">
        <v>230000</v>
      </c>
      <c r="AQ143" s="144">
        <f t="shared" si="142"/>
        <v>230000</v>
      </c>
      <c r="AR143" s="145">
        <f t="shared" si="143"/>
        <v>100</v>
      </c>
      <c r="AS143" s="144">
        <f t="shared" si="144"/>
        <v>230000</v>
      </c>
      <c r="AT143" s="145">
        <f t="shared" si="145"/>
        <v>100</v>
      </c>
      <c r="AU143" s="146" t="str">
        <f t="shared" si="146"/>
        <v/>
      </c>
      <c r="AV143" s="146" t="str">
        <f t="shared" si="147"/>
        <v/>
      </c>
      <c r="AW143" s="146" t="str">
        <f t="shared" si="148"/>
        <v/>
      </c>
      <c r="AX143" s="147" t="str">
        <f t="shared" si="149"/>
        <v/>
      </c>
      <c r="AY143" s="147" t="str">
        <f t="shared" si="150"/>
        <v/>
      </c>
      <c r="AZ143" s="147" t="str">
        <f t="shared" si="151"/>
        <v>New</v>
      </c>
      <c r="BA143" s="148">
        <f t="shared" si="152"/>
        <v>39204</v>
      </c>
      <c r="BB143" s="149">
        <f t="shared" si="153"/>
        <v>0.17045217391304349</v>
      </c>
      <c r="BC143" s="150">
        <f t="shared" si="154"/>
        <v>69.195059999999998</v>
      </c>
      <c r="BD143" s="151">
        <f t="shared" si="155"/>
        <v>0</v>
      </c>
      <c r="BE143" s="151">
        <f t="shared" si="156"/>
        <v>69.195059999999998</v>
      </c>
      <c r="BF143" s="151" t="str">
        <f t="shared" si="157"/>
        <v>yes</v>
      </c>
      <c r="BG143" s="152">
        <f t="shared" si="158"/>
        <v>0.17045217391304349</v>
      </c>
      <c r="BH143" s="152" t="str">
        <f t="shared" si="159"/>
        <v/>
      </c>
      <c r="BI143" s="151">
        <f t="shared" si="160"/>
        <v>0</v>
      </c>
      <c r="BJ143" s="153">
        <f t="shared" si="161"/>
        <v>0</v>
      </c>
      <c r="BK143" s="121" t="str">
        <f t="shared" si="162"/>
        <v>yes</v>
      </c>
      <c r="BL143" s="152" t="str">
        <f t="shared" si="163"/>
        <v/>
      </c>
      <c r="BM143" s="152" t="str">
        <f t="shared" si="164"/>
        <v/>
      </c>
      <c r="BN143" s="154" t="str">
        <f t="shared" si="165"/>
        <v/>
      </c>
      <c r="BO143" s="154" t="e">
        <f t="shared" si="166"/>
        <v>#VALUE!</v>
      </c>
      <c r="BP143" s="155">
        <f t="shared" si="167"/>
        <v>69.195059999999998</v>
      </c>
    </row>
    <row r="144" spans="3:68" s="121" customFormat="1" ht="18" customHeight="1" x14ac:dyDescent="0.15">
      <c r="C144" s="173"/>
      <c r="D144" s="181" t="s">
        <v>51</v>
      </c>
      <c r="E144" s="157" t="s">
        <v>113</v>
      </c>
      <c r="F144" s="158" t="s">
        <v>142</v>
      </c>
      <c r="G144" s="159">
        <f t="shared" si="126"/>
        <v>39204</v>
      </c>
      <c r="H144" s="160">
        <f t="shared" si="127"/>
        <v>40</v>
      </c>
      <c r="I144" s="161">
        <f t="shared" si="128"/>
        <v>3</v>
      </c>
      <c r="J144" s="157" t="s">
        <v>113</v>
      </c>
      <c r="K144" s="162">
        <f t="shared" si="129"/>
        <v>67.490538260869556</v>
      </c>
      <c r="L144" s="163">
        <f t="shared" si="130"/>
        <v>51.127129565217388</v>
      </c>
      <c r="M144" s="164">
        <f t="shared" si="131"/>
        <v>67.490538260869556</v>
      </c>
      <c r="N144" s="165">
        <f t="shared" si="132"/>
        <v>51.127129565217388</v>
      </c>
      <c r="O144" s="166">
        <f t="shared" si="133"/>
        <v>-0.24245485541103673</v>
      </c>
      <c r="P144" s="167">
        <f t="shared" si="134"/>
        <v>1.7215217391304347</v>
      </c>
      <c r="Q144" s="168">
        <f t="shared" si="135"/>
        <v>1.3041304347826086</v>
      </c>
      <c r="R144" s="169" t="str">
        <f t="shared" si="136"/>
        <v/>
      </c>
      <c r="S144" s="170">
        <f t="shared" si="137"/>
        <v>-16.363408695652168</v>
      </c>
      <c r="T144" s="171">
        <f t="shared" si="138"/>
        <v>-0.2424548554110367</v>
      </c>
      <c r="V144" s="174" t="s">
        <v>113</v>
      </c>
      <c r="W144" s="122" t="s">
        <v>4</v>
      </c>
      <c r="Y144" s="140">
        <v>388.85</v>
      </c>
      <c r="Z144" s="140">
        <v>395.95</v>
      </c>
      <c r="AA144" s="140">
        <v>299.95</v>
      </c>
      <c r="AB144" s="140"/>
      <c r="AC144" s="140"/>
      <c r="AD144" s="140"/>
      <c r="AE144" s="140"/>
      <c r="AF144" s="140"/>
      <c r="AG144" s="140"/>
      <c r="AH144" s="141">
        <f t="shared" si="139"/>
        <v>388.85</v>
      </c>
      <c r="AI144" s="141">
        <f t="shared" si="140"/>
        <v>395.95</v>
      </c>
      <c r="AJ144" s="141">
        <f t="shared" si="141"/>
        <v>299.95</v>
      </c>
      <c r="AK144" s="179"/>
      <c r="AL144" s="142">
        <v>230000</v>
      </c>
      <c r="AM144" s="179"/>
      <c r="AN144" s="142">
        <v>230000</v>
      </c>
      <c r="AO144" s="179"/>
      <c r="AP144" s="142">
        <v>230000</v>
      </c>
      <c r="AQ144" s="144">
        <f t="shared" si="142"/>
        <v>230000</v>
      </c>
      <c r="AR144" s="145">
        <f t="shared" si="143"/>
        <v>100</v>
      </c>
      <c r="AS144" s="144">
        <f t="shared" si="144"/>
        <v>230000</v>
      </c>
      <c r="AT144" s="145">
        <f t="shared" si="145"/>
        <v>100</v>
      </c>
      <c r="AU144" s="146">
        <f t="shared" si="146"/>
        <v>395.95</v>
      </c>
      <c r="AV144" s="146" t="str">
        <f t="shared" si="147"/>
        <v/>
      </c>
      <c r="AW144" s="146">
        <f t="shared" si="148"/>
        <v>395.95</v>
      </c>
      <c r="AX144" s="147">
        <f t="shared" si="149"/>
        <v>-96</v>
      </c>
      <c r="AY144" s="147" t="str">
        <f t="shared" si="150"/>
        <v/>
      </c>
      <c r="AZ144" s="147">
        <f t="shared" si="151"/>
        <v>-96</v>
      </c>
      <c r="BA144" s="148">
        <f t="shared" si="152"/>
        <v>39204</v>
      </c>
      <c r="BB144" s="149">
        <f t="shared" si="153"/>
        <v>0.17045217391304349</v>
      </c>
      <c r="BC144" s="150">
        <f t="shared" si="154"/>
        <v>51.127129565217388</v>
      </c>
      <c r="BD144" s="151">
        <f t="shared" si="155"/>
        <v>0</v>
      </c>
      <c r="BE144" s="151">
        <f t="shared" si="156"/>
        <v>51.127129565217388</v>
      </c>
      <c r="BF144" s="151" t="str">
        <f t="shared" si="157"/>
        <v>yes</v>
      </c>
      <c r="BG144" s="152">
        <f t="shared" si="158"/>
        <v>0.17045217391304349</v>
      </c>
      <c r="BH144" s="152">
        <f t="shared" si="159"/>
        <v>67.490538260869556</v>
      </c>
      <c r="BI144" s="151">
        <f t="shared" si="160"/>
        <v>0</v>
      </c>
      <c r="BJ144" s="153">
        <f t="shared" si="161"/>
        <v>67.490538260869556</v>
      </c>
      <c r="BK144" s="121" t="str">
        <f t="shared" si="162"/>
        <v>yes</v>
      </c>
      <c r="BL144" s="152">
        <f t="shared" si="163"/>
        <v>-16.363408695652168</v>
      </c>
      <c r="BM144" s="152" t="str">
        <f t="shared" si="164"/>
        <v/>
      </c>
      <c r="BN144" s="154">
        <f t="shared" si="165"/>
        <v>-16.363408695652168</v>
      </c>
      <c r="BO144" s="154">
        <f t="shared" si="166"/>
        <v>0</v>
      </c>
      <c r="BP144" s="155">
        <f t="shared" si="167"/>
        <v>51.127129565217388</v>
      </c>
    </row>
    <row r="145" spans="3:68" s="121" customFormat="1" ht="18" customHeight="1" x14ac:dyDescent="0.15">
      <c r="C145" s="173"/>
      <c r="D145" s="181" t="s">
        <v>51</v>
      </c>
      <c r="E145" s="157" t="s">
        <v>113</v>
      </c>
      <c r="F145" s="158" t="s">
        <v>143</v>
      </c>
      <c r="G145" s="159">
        <f t="shared" si="126"/>
        <v>39204</v>
      </c>
      <c r="H145" s="160">
        <f t="shared" si="127"/>
        <v>40</v>
      </c>
      <c r="I145" s="161">
        <f t="shared" si="128"/>
        <v>3</v>
      </c>
      <c r="J145" s="157" t="s">
        <v>113</v>
      </c>
      <c r="K145" s="162">
        <f t="shared" si="129"/>
        <v>67.490538260869556</v>
      </c>
      <c r="L145" s="163">
        <f t="shared" si="130"/>
        <v>51.127129565217388</v>
      </c>
      <c r="M145" s="164">
        <f t="shared" si="131"/>
        <v>67.490538260869556</v>
      </c>
      <c r="N145" s="165">
        <f t="shared" si="132"/>
        <v>51.127129565217388</v>
      </c>
      <c r="O145" s="166">
        <f t="shared" si="133"/>
        <v>-0.24245485541103673</v>
      </c>
      <c r="P145" s="167">
        <f t="shared" si="134"/>
        <v>1.7215217391304347</v>
      </c>
      <c r="Q145" s="168">
        <f t="shared" si="135"/>
        <v>1.3041304347826086</v>
      </c>
      <c r="R145" s="169" t="str">
        <f t="shared" si="136"/>
        <v/>
      </c>
      <c r="S145" s="170">
        <f t="shared" si="137"/>
        <v>-16.363408695652168</v>
      </c>
      <c r="T145" s="171">
        <f t="shared" si="138"/>
        <v>-0.2424548554110367</v>
      </c>
      <c r="V145" s="174" t="s">
        <v>113</v>
      </c>
      <c r="W145" s="122" t="s">
        <v>4</v>
      </c>
      <c r="Y145" s="140">
        <v>388.85</v>
      </c>
      <c r="Z145" s="140">
        <v>395.95</v>
      </c>
      <c r="AA145" s="140">
        <v>299.95</v>
      </c>
      <c r="AB145" s="140"/>
      <c r="AC145" s="140"/>
      <c r="AD145" s="140"/>
      <c r="AE145" s="140"/>
      <c r="AF145" s="140"/>
      <c r="AG145" s="140"/>
      <c r="AH145" s="141">
        <f t="shared" si="139"/>
        <v>388.85</v>
      </c>
      <c r="AI145" s="141">
        <f t="shared" si="140"/>
        <v>395.95</v>
      </c>
      <c r="AJ145" s="141">
        <f t="shared" si="141"/>
        <v>299.95</v>
      </c>
      <c r="AK145" s="179"/>
      <c r="AL145" s="142">
        <v>230000</v>
      </c>
      <c r="AM145" s="179"/>
      <c r="AN145" s="142">
        <v>230000</v>
      </c>
      <c r="AO145" s="179"/>
      <c r="AP145" s="142">
        <v>230000</v>
      </c>
      <c r="AQ145" s="144">
        <f t="shared" si="142"/>
        <v>230000</v>
      </c>
      <c r="AR145" s="145">
        <f t="shared" si="143"/>
        <v>100</v>
      </c>
      <c r="AS145" s="144">
        <f t="shared" si="144"/>
        <v>230000</v>
      </c>
      <c r="AT145" s="145">
        <f t="shared" si="145"/>
        <v>100</v>
      </c>
      <c r="AU145" s="146">
        <f t="shared" si="146"/>
        <v>395.95</v>
      </c>
      <c r="AV145" s="146" t="str">
        <f t="shared" si="147"/>
        <v/>
      </c>
      <c r="AW145" s="146">
        <f t="shared" si="148"/>
        <v>395.95</v>
      </c>
      <c r="AX145" s="147">
        <f t="shared" si="149"/>
        <v>-96</v>
      </c>
      <c r="AY145" s="147" t="str">
        <f t="shared" si="150"/>
        <v/>
      </c>
      <c r="AZ145" s="147">
        <f t="shared" si="151"/>
        <v>-96</v>
      </c>
      <c r="BA145" s="148">
        <f t="shared" si="152"/>
        <v>39204</v>
      </c>
      <c r="BB145" s="149">
        <f t="shared" si="153"/>
        <v>0.17045217391304349</v>
      </c>
      <c r="BC145" s="150">
        <f t="shared" si="154"/>
        <v>51.127129565217388</v>
      </c>
      <c r="BD145" s="151">
        <f t="shared" si="155"/>
        <v>0</v>
      </c>
      <c r="BE145" s="151">
        <f t="shared" si="156"/>
        <v>51.127129565217388</v>
      </c>
      <c r="BF145" s="151" t="str">
        <f t="shared" si="157"/>
        <v>yes</v>
      </c>
      <c r="BG145" s="152">
        <f t="shared" si="158"/>
        <v>0.17045217391304349</v>
      </c>
      <c r="BH145" s="152">
        <f t="shared" si="159"/>
        <v>67.490538260869556</v>
      </c>
      <c r="BI145" s="151">
        <f t="shared" si="160"/>
        <v>0</v>
      </c>
      <c r="BJ145" s="153">
        <f t="shared" si="161"/>
        <v>67.490538260869556</v>
      </c>
      <c r="BK145" s="121" t="str">
        <f t="shared" si="162"/>
        <v>yes</v>
      </c>
      <c r="BL145" s="152">
        <f t="shared" si="163"/>
        <v>-16.363408695652168</v>
      </c>
      <c r="BM145" s="152" t="str">
        <f t="shared" si="164"/>
        <v/>
      </c>
      <c r="BN145" s="154">
        <f t="shared" si="165"/>
        <v>-16.363408695652168</v>
      </c>
      <c r="BO145" s="154">
        <f t="shared" si="166"/>
        <v>0</v>
      </c>
      <c r="BP145" s="155">
        <f t="shared" si="167"/>
        <v>51.127129565217388</v>
      </c>
    </row>
    <row r="146" spans="3:68" s="121" customFormat="1" ht="18" customHeight="1" x14ac:dyDescent="0.15">
      <c r="C146" s="173"/>
      <c r="D146" s="181" t="s">
        <v>51</v>
      </c>
      <c r="E146" s="157" t="s">
        <v>24</v>
      </c>
      <c r="F146" s="158" t="s">
        <v>101</v>
      </c>
      <c r="G146" s="159">
        <f t="shared" si="126"/>
        <v>39204</v>
      </c>
      <c r="H146" s="160">
        <f t="shared" si="127"/>
        <v>40</v>
      </c>
      <c r="I146" s="161">
        <f t="shared" si="128"/>
        <v>3</v>
      </c>
      <c r="J146" s="157" t="s">
        <v>24</v>
      </c>
      <c r="K146" s="162">
        <f t="shared" si="129"/>
        <v>50.445320869565215</v>
      </c>
      <c r="L146" s="163">
        <f t="shared" si="130"/>
        <v>52.831651304347822</v>
      </c>
      <c r="M146" s="164">
        <f t="shared" si="131"/>
        <v>50.445320869565215</v>
      </c>
      <c r="N146" s="165">
        <f t="shared" si="132"/>
        <v>52.831651304347822</v>
      </c>
      <c r="O146" s="166">
        <f t="shared" si="133"/>
        <v>4.7305288055414785E-2</v>
      </c>
      <c r="P146" s="167">
        <f t="shared" si="134"/>
        <v>1.2867391304347826</v>
      </c>
      <c r="Q146" s="168">
        <f t="shared" si="135"/>
        <v>1.3476086956521738</v>
      </c>
      <c r="R146" s="169" t="str">
        <f t="shared" si="136"/>
        <v/>
      </c>
      <c r="S146" s="170">
        <f t="shared" si="137"/>
        <v>2.3863304347826073</v>
      </c>
      <c r="T146" s="171">
        <f t="shared" si="138"/>
        <v>4.7305288055414743E-2</v>
      </c>
      <c r="V146" s="174" t="s">
        <v>24</v>
      </c>
      <c r="W146" s="122" t="s">
        <v>4</v>
      </c>
      <c r="Y146" s="140">
        <v>348.85</v>
      </c>
      <c r="Z146" s="140">
        <v>295.95</v>
      </c>
      <c r="AA146" s="140">
        <v>309.95</v>
      </c>
      <c r="AB146" s="140"/>
      <c r="AC146" s="140"/>
      <c r="AD146" s="140"/>
      <c r="AE146" s="140"/>
      <c r="AF146" s="140"/>
      <c r="AG146" s="140"/>
      <c r="AH146" s="141">
        <f t="shared" si="139"/>
        <v>348.85</v>
      </c>
      <c r="AI146" s="141">
        <f t="shared" si="140"/>
        <v>295.95</v>
      </c>
      <c r="AJ146" s="141">
        <f t="shared" si="141"/>
        <v>309.95</v>
      </c>
      <c r="AK146" s="179"/>
      <c r="AL146" s="142">
        <v>230000</v>
      </c>
      <c r="AM146" s="179"/>
      <c r="AN146" s="142">
        <v>230000</v>
      </c>
      <c r="AO146" s="179"/>
      <c r="AP146" s="142">
        <v>230000</v>
      </c>
      <c r="AQ146" s="144">
        <f t="shared" si="142"/>
        <v>230000</v>
      </c>
      <c r="AR146" s="145">
        <f t="shared" si="143"/>
        <v>100</v>
      </c>
      <c r="AS146" s="144">
        <f t="shared" si="144"/>
        <v>230000</v>
      </c>
      <c r="AT146" s="145">
        <f t="shared" si="145"/>
        <v>100</v>
      </c>
      <c r="AU146" s="146">
        <f t="shared" si="146"/>
        <v>295.95</v>
      </c>
      <c r="AV146" s="146" t="str">
        <f t="shared" si="147"/>
        <v/>
      </c>
      <c r="AW146" s="146">
        <f t="shared" si="148"/>
        <v>295.95</v>
      </c>
      <c r="AX146" s="147">
        <f t="shared" si="149"/>
        <v>14</v>
      </c>
      <c r="AY146" s="147" t="str">
        <f t="shared" si="150"/>
        <v/>
      </c>
      <c r="AZ146" s="147">
        <f t="shared" si="151"/>
        <v>14</v>
      </c>
      <c r="BA146" s="148">
        <f t="shared" si="152"/>
        <v>39204</v>
      </c>
      <c r="BB146" s="149">
        <f t="shared" si="153"/>
        <v>0.17045217391304349</v>
      </c>
      <c r="BC146" s="150">
        <f t="shared" si="154"/>
        <v>52.831651304347822</v>
      </c>
      <c r="BD146" s="151">
        <f t="shared" si="155"/>
        <v>0</v>
      </c>
      <c r="BE146" s="151">
        <f t="shared" si="156"/>
        <v>52.831651304347822</v>
      </c>
      <c r="BF146" s="151" t="str">
        <f t="shared" si="157"/>
        <v>yes</v>
      </c>
      <c r="BG146" s="152">
        <f t="shared" si="158"/>
        <v>0.17045217391304349</v>
      </c>
      <c r="BH146" s="152">
        <f t="shared" si="159"/>
        <v>50.445320869565215</v>
      </c>
      <c r="BI146" s="151">
        <f t="shared" si="160"/>
        <v>0</v>
      </c>
      <c r="BJ146" s="153">
        <f t="shared" si="161"/>
        <v>50.445320869565215</v>
      </c>
      <c r="BK146" s="121" t="str">
        <f t="shared" si="162"/>
        <v>yes</v>
      </c>
      <c r="BL146" s="152">
        <f t="shared" si="163"/>
        <v>2.3863304347826073</v>
      </c>
      <c r="BM146" s="152" t="str">
        <f t="shared" si="164"/>
        <v/>
      </c>
      <c r="BN146" s="154">
        <f t="shared" si="165"/>
        <v>2.3863304347826073</v>
      </c>
      <c r="BO146" s="154">
        <f t="shared" si="166"/>
        <v>0</v>
      </c>
      <c r="BP146" s="155">
        <f t="shared" si="167"/>
        <v>52.831651304347822</v>
      </c>
    </row>
    <row r="147" spans="3:68" s="121" customFormat="1" ht="18" customHeight="1" x14ac:dyDescent="0.15">
      <c r="C147" s="173"/>
      <c r="D147" s="181" t="s">
        <v>51</v>
      </c>
      <c r="E147" s="157" t="s">
        <v>113</v>
      </c>
      <c r="F147" s="158" t="s">
        <v>115</v>
      </c>
      <c r="G147" s="159">
        <f t="shared" si="126"/>
        <v>39204</v>
      </c>
      <c r="H147" s="160">
        <f t="shared" si="127"/>
        <v>40</v>
      </c>
      <c r="I147" s="161">
        <f t="shared" si="128"/>
        <v>3</v>
      </c>
      <c r="J147" s="157" t="s">
        <v>113</v>
      </c>
      <c r="K147" s="162">
        <f t="shared" si="129"/>
        <v>57.945216521739127</v>
      </c>
      <c r="L147" s="163">
        <f t="shared" si="130"/>
        <v>51.127129565217388</v>
      </c>
      <c r="M147" s="164">
        <f t="shared" si="131"/>
        <v>57.945216521739127</v>
      </c>
      <c r="N147" s="165">
        <f t="shared" si="132"/>
        <v>51.127129565217388</v>
      </c>
      <c r="O147" s="166">
        <f t="shared" si="133"/>
        <v>-0.11766436240623623</v>
      </c>
      <c r="P147" s="167">
        <f t="shared" si="134"/>
        <v>1.4780434782608696</v>
      </c>
      <c r="Q147" s="168">
        <f t="shared" si="135"/>
        <v>1.3041304347826086</v>
      </c>
      <c r="R147" s="169" t="str">
        <f t="shared" si="136"/>
        <v/>
      </c>
      <c r="S147" s="170">
        <f t="shared" si="137"/>
        <v>-6.8180869565217392</v>
      </c>
      <c r="T147" s="171">
        <f t="shared" si="138"/>
        <v>-0.11766436240623622</v>
      </c>
      <c r="V147" s="174" t="s">
        <v>113</v>
      </c>
      <c r="W147" s="122" t="s">
        <v>4</v>
      </c>
      <c r="Y147" s="140">
        <v>338.85</v>
      </c>
      <c r="Z147" s="140">
        <v>339.95</v>
      </c>
      <c r="AA147" s="140">
        <v>299.95</v>
      </c>
      <c r="AB147" s="140"/>
      <c r="AC147" s="140"/>
      <c r="AD147" s="140"/>
      <c r="AE147" s="140"/>
      <c r="AF147" s="140"/>
      <c r="AG147" s="140"/>
      <c r="AH147" s="141">
        <f t="shared" si="139"/>
        <v>338.85</v>
      </c>
      <c r="AI147" s="141">
        <f t="shared" si="140"/>
        <v>339.95</v>
      </c>
      <c r="AJ147" s="141">
        <f t="shared" si="141"/>
        <v>299.95</v>
      </c>
      <c r="AK147" s="179"/>
      <c r="AL147" s="142">
        <v>230000</v>
      </c>
      <c r="AM147" s="179"/>
      <c r="AN147" s="142">
        <v>230000</v>
      </c>
      <c r="AO147" s="179"/>
      <c r="AP147" s="142">
        <v>230000</v>
      </c>
      <c r="AQ147" s="144">
        <f t="shared" si="142"/>
        <v>230000</v>
      </c>
      <c r="AR147" s="145">
        <f t="shared" si="143"/>
        <v>100</v>
      </c>
      <c r="AS147" s="144">
        <f t="shared" si="144"/>
        <v>230000</v>
      </c>
      <c r="AT147" s="145">
        <f t="shared" si="145"/>
        <v>100</v>
      </c>
      <c r="AU147" s="146">
        <f t="shared" si="146"/>
        <v>339.95</v>
      </c>
      <c r="AV147" s="146" t="str">
        <f t="shared" si="147"/>
        <v/>
      </c>
      <c r="AW147" s="146">
        <f t="shared" si="148"/>
        <v>339.95</v>
      </c>
      <c r="AX147" s="147">
        <f t="shared" si="149"/>
        <v>-40</v>
      </c>
      <c r="AY147" s="147" t="str">
        <f t="shared" si="150"/>
        <v/>
      </c>
      <c r="AZ147" s="147">
        <f t="shared" si="151"/>
        <v>-40</v>
      </c>
      <c r="BA147" s="148">
        <f t="shared" si="152"/>
        <v>39204</v>
      </c>
      <c r="BB147" s="149">
        <f t="shared" si="153"/>
        <v>0.17045217391304349</v>
      </c>
      <c r="BC147" s="150">
        <f t="shared" si="154"/>
        <v>51.127129565217388</v>
      </c>
      <c r="BD147" s="151">
        <f t="shared" si="155"/>
        <v>0</v>
      </c>
      <c r="BE147" s="151">
        <f t="shared" si="156"/>
        <v>51.127129565217388</v>
      </c>
      <c r="BF147" s="151" t="str">
        <f t="shared" si="157"/>
        <v>yes</v>
      </c>
      <c r="BG147" s="152">
        <f t="shared" si="158"/>
        <v>0.17045217391304349</v>
      </c>
      <c r="BH147" s="152">
        <f t="shared" si="159"/>
        <v>57.945216521739127</v>
      </c>
      <c r="BI147" s="151">
        <f t="shared" si="160"/>
        <v>0</v>
      </c>
      <c r="BJ147" s="153">
        <f t="shared" si="161"/>
        <v>57.945216521739127</v>
      </c>
      <c r="BK147" s="121" t="str">
        <f t="shared" si="162"/>
        <v>yes</v>
      </c>
      <c r="BL147" s="152">
        <f t="shared" si="163"/>
        <v>-6.8180869565217392</v>
      </c>
      <c r="BM147" s="152" t="str">
        <f t="shared" si="164"/>
        <v/>
      </c>
      <c r="BN147" s="154">
        <f t="shared" si="165"/>
        <v>-6.8180869565217392</v>
      </c>
      <c r="BO147" s="154">
        <f t="shared" si="166"/>
        <v>0</v>
      </c>
      <c r="BP147" s="155">
        <f t="shared" si="167"/>
        <v>51.127129565217388</v>
      </c>
    </row>
    <row r="148" spans="3:68" s="121" customFormat="1" ht="18" customHeight="1" x14ac:dyDescent="0.15">
      <c r="C148" s="173"/>
      <c r="D148" s="181" t="s">
        <v>51</v>
      </c>
      <c r="E148" s="157" t="s">
        <v>113</v>
      </c>
      <c r="F148" s="158" t="s">
        <v>141</v>
      </c>
      <c r="G148" s="159">
        <f t="shared" si="126"/>
        <v>39204</v>
      </c>
      <c r="H148" s="160">
        <f t="shared" si="127"/>
        <v>40</v>
      </c>
      <c r="I148" s="161">
        <f t="shared" si="128"/>
        <v>3</v>
      </c>
      <c r="J148" s="157" t="s">
        <v>113</v>
      </c>
      <c r="K148" s="162">
        <f t="shared" si="129"/>
        <v>67.490538260869556</v>
      </c>
      <c r="L148" s="163">
        <f t="shared" si="130"/>
        <v>68.172346956521736</v>
      </c>
      <c r="M148" s="164">
        <f t="shared" si="131"/>
        <v>67.490538260869556</v>
      </c>
      <c r="N148" s="165">
        <f t="shared" si="132"/>
        <v>68.172346956521736</v>
      </c>
      <c r="O148" s="166">
        <f t="shared" si="133"/>
        <v>1.0102285642126674E-2</v>
      </c>
      <c r="P148" s="167">
        <f t="shared" si="134"/>
        <v>1.7215217391304347</v>
      </c>
      <c r="Q148" s="168">
        <f t="shared" si="135"/>
        <v>1.7389130434782609</v>
      </c>
      <c r="R148" s="169" t="str">
        <f t="shared" si="136"/>
        <v/>
      </c>
      <c r="S148" s="170">
        <f t="shared" si="137"/>
        <v>0.68180869565217961</v>
      </c>
      <c r="T148" s="171">
        <f t="shared" si="138"/>
        <v>1.0102285642126617E-2</v>
      </c>
      <c r="V148" s="174" t="s">
        <v>113</v>
      </c>
      <c r="W148" s="122" t="s">
        <v>4</v>
      </c>
      <c r="Y148" s="140">
        <v>388.85</v>
      </c>
      <c r="Z148" s="140">
        <v>395.95</v>
      </c>
      <c r="AA148" s="140">
        <v>399.95</v>
      </c>
      <c r="AB148" s="140"/>
      <c r="AC148" s="140"/>
      <c r="AD148" s="140"/>
      <c r="AE148" s="140"/>
      <c r="AF148" s="140"/>
      <c r="AG148" s="140"/>
      <c r="AH148" s="141">
        <f t="shared" si="139"/>
        <v>388.85</v>
      </c>
      <c r="AI148" s="141">
        <f t="shared" si="140"/>
        <v>395.95</v>
      </c>
      <c r="AJ148" s="141">
        <f t="shared" si="141"/>
        <v>399.95</v>
      </c>
      <c r="AK148" s="179"/>
      <c r="AL148" s="142">
        <v>230000</v>
      </c>
      <c r="AM148" s="179"/>
      <c r="AN148" s="142">
        <v>230000</v>
      </c>
      <c r="AO148" s="179"/>
      <c r="AP148" s="142">
        <v>230000</v>
      </c>
      <c r="AQ148" s="144">
        <f t="shared" si="142"/>
        <v>230000</v>
      </c>
      <c r="AR148" s="145">
        <f t="shared" si="143"/>
        <v>100</v>
      </c>
      <c r="AS148" s="144">
        <f t="shared" si="144"/>
        <v>230000</v>
      </c>
      <c r="AT148" s="145">
        <f t="shared" si="145"/>
        <v>100</v>
      </c>
      <c r="AU148" s="146">
        <f t="shared" si="146"/>
        <v>395.95</v>
      </c>
      <c r="AV148" s="146" t="str">
        <f t="shared" si="147"/>
        <v/>
      </c>
      <c r="AW148" s="146">
        <f t="shared" si="148"/>
        <v>395.95</v>
      </c>
      <c r="AX148" s="147">
        <f t="shared" si="149"/>
        <v>4</v>
      </c>
      <c r="AY148" s="147" t="str">
        <f t="shared" si="150"/>
        <v/>
      </c>
      <c r="AZ148" s="147">
        <f t="shared" si="151"/>
        <v>4</v>
      </c>
      <c r="BA148" s="148">
        <f t="shared" si="152"/>
        <v>39204</v>
      </c>
      <c r="BB148" s="149">
        <f t="shared" si="153"/>
        <v>0.17045217391304349</v>
      </c>
      <c r="BC148" s="150">
        <f t="shared" si="154"/>
        <v>68.172346956521736</v>
      </c>
      <c r="BD148" s="151">
        <f t="shared" si="155"/>
        <v>0</v>
      </c>
      <c r="BE148" s="151">
        <f t="shared" si="156"/>
        <v>68.172346956521736</v>
      </c>
      <c r="BF148" s="151" t="str">
        <f t="shared" si="157"/>
        <v>yes</v>
      </c>
      <c r="BG148" s="152">
        <f t="shared" si="158"/>
        <v>0.17045217391304349</v>
      </c>
      <c r="BH148" s="152">
        <f t="shared" si="159"/>
        <v>67.490538260869556</v>
      </c>
      <c r="BI148" s="151">
        <f t="shared" si="160"/>
        <v>0</v>
      </c>
      <c r="BJ148" s="153">
        <f t="shared" si="161"/>
        <v>67.490538260869556</v>
      </c>
      <c r="BK148" s="121" t="str">
        <f t="shared" si="162"/>
        <v>yes</v>
      </c>
      <c r="BL148" s="152">
        <f t="shared" si="163"/>
        <v>0.68180869565217961</v>
      </c>
      <c r="BM148" s="152" t="str">
        <f t="shared" si="164"/>
        <v/>
      </c>
      <c r="BN148" s="154">
        <f t="shared" si="165"/>
        <v>0.68180869565217961</v>
      </c>
      <c r="BO148" s="154">
        <f t="shared" si="166"/>
        <v>0</v>
      </c>
      <c r="BP148" s="155">
        <f t="shared" si="167"/>
        <v>68.172346956521736</v>
      </c>
    </row>
    <row r="149" spans="3:68" s="121" customFormat="1" ht="18" customHeight="1" x14ac:dyDescent="0.15">
      <c r="C149" s="173"/>
      <c r="D149" s="181" t="s">
        <v>51</v>
      </c>
      <c r="E149" s="157" t="s">
        <v>113</v>
      </c>
      <c r="F149" s="158" t="s">
        <v>116</v>
      </c>
      <c r="G149" s="159">
        <f t="shared" si="126"/>
        <v>39204</v>
      </c>
      <c r="H149" s="160">
        <f t="shared" si="127"/>
        <v>40</v>
      </c>
      <c r="I149" s="161">
        <f t="shared" si="128"/>
        <v>3</v>
      </c>
      <c r="J149" s="157" t="s">
        <v>113</v>
      </c>
      <c r="K149" s="162">
        <f t="shared" si="129"/>
        <v>63.058781739130431</v>
      </c>
      <c r="L149" s="163">
        <f t="shared" si="130"/>
        <v>63.058781739130431</v>
      </c>
      <c r="M149" s="164">
        <f t="shared" si="131"/>
        <v>63.058781739130431</v>
      </c>
      <c r="N149" s="165">
        <f t="shared" si="132"/>
        <v>63.058781739130431</v>
      </c>
      <c r="O149" s="166">
        <f t="shared" si="133"/>
        <v>0</v>
      </c>
      <c r="P149" s="167">
        <f t="shared" si="134"/>
        <v>1.6084782608695651</v>
      </c>
      <c r="Q149" s="168">
        <f t="shared" si="135"/>
        <v>1.6084782608695651</v>
      </c>
      <c r="R149" s="169" t="str">
        <f t="shared" si="136"/>
        <v/>
      </c>
      <c r="S149" s="170">
        <f t="shared" si="137"/>
        <v>0</v>
      </c>
      <c r="T149" s="171">
        <f t="shared" si="138"/>
        <v>0</v>
      </c>
      <c r="V149" s="174" t="s">
        <v>113</v>
      </c>
      <c r="W149" s="122" t="s">
        <v>4</v>
      </c>
      <c r="Y149" s="140">
        <v>358.85</v>
      </c>
      <c r="Z149" s="140">
        <v>369.95</v>
      </c>
      <c r="AA149" s="140">
        <v>369.95</v>
      </c>
      <c r="AB149" s="140"/>
      <c r="AC149" s="140"/>
      <c r="AD149" s="140"/>
      <c r="AE149" s="140"/>
      <c r="AF149" s="140"/>
      <c r="AG149" s="140"/>
      <c r="AH149" s="141">
        <f t="shared" si="139"/>
        <v>358.85</v>
      </c>
      <c r="AI149" s="141">
        <f t="shared" si="140"/>
        <v>369.95</v>
      </c>
      <c r="AJ149" s="141">
        <f t="shared" si="141"/>
        <v>369.95</v>
      </c>
      <c r="AK149" s="179"/>
      <c r="AL149" s="142">
        <v>230000</v>
      </c>
      <c r="AM149" s="179"/>
      <c r="AN149" s="142">
        <v>230000</v>
      </c>
      <c r="AO149" s="179"/>
      <c r="AP149" s="142">
        <v>230000</v>
      </c>
      <c r="AQ149" s="144">
        <f t="shared" si="142"/>
        <v>230000</v>
      </c>
      <c r="AR149" s="145">
        <f t="shared" si="143"/>
        <v>100</v>
      </c>
      <c r="AS149" s="144">
        <f t="shared" si="144"/>
        <v>230000</v>
      </c>
      <c r="AT149" s="145">
        <f t="shared" si="145"/>
        <v>100</v>
      </c>
      <c r="AU149" s="146">
        <f t="shared" si="146"/>
        <v>369.95</v>
      </c>
      <c r="AV149" s="146" t="str">
        <f t="shared" si="147"/>
        <v/>
      </c>
      <c r="AW149" s="146">
        <f t="shared" si="148"/>
        <v>369.95</v>
      </c>
      <c r="AX149" s="147">
        <f t="shared" si="149"/>
        <v>0</v>
      </c>
      <c r="AY149" s="147" t="str">
        <f t="shared" si="150"/>
        <v/>
      </c>
      <c r="AZ149" s="147">
        <f t="shared" si="151"/>
        <v>0</v>
      </c>
      <c r="BA149" s="148">
        <f t="shared" si="152"/>
        <v>39204</v>
      </c>
      <c r="BB149" s="149">
        <f t="shared" si="153"/>
        <v>0.17045217391304349</v>
      </c>
      <c r="BC149" s="150">
        <f t="shared" si="154"/>
        <v>63.058781739130431</v>
      </c>
      <c r="BD149" s="151">
        <f t="shared" si="155"/>
        <v>0</v>
      </c>
      <c r="BE149" s="151">
        <f t="shared" si="156"/>
        <v>63.058781739130431</v>
      </c>
      <c r="BF149" s="151" t="str">
        <f t="shared" si="157"/>
        <v>yes</v>
      </c>
      <c r="BG149" s="152">
        <f t="shared" si="158"/>
        <v>0.17045217391304349</v>
      </c>
      <c r="BH149" s="152">
        <f t="shared" si="159"/>
        <v>63.058781739130431</v>
      </c>
      <c r="BI149" s="151">
        <f t="shared" si="160"/>
        <v>0</v>
      </c>
      <c r="BJ149" s="153">
        <f t="shared" si="161"/>
        <v>63.058781739130431</v>
      </c>
      <c r="BK149" s="121" t="str">
        <f t="shared" si="162"/>
        <v>yes</v>
      </c>
      <c r="BL149" s="152">
        <f t="shared" si="163"/>
        <v>0</v>
      </c>
      <c r="BM149" s="152" t="str">
        <f t="shared" si="164"/>
        <v/>
      </c>
      <c r="BN149" s="154">
        <f t="shared" si="165"/>
        <v>0</v>
      </c>
      <c r="BO149" s="154">
        <f t="shared" si="166"/>
        <v>0</v>
      </c>
      <c r="BP149" s="155">
        <f t="shared" si="167"/>
        <v>63.058781739130431</v>
      </c>
    </row>
    <row r="150" spans="3:68" s="121" customFormat="1" ht="18" customHeight="1" x14ac:dyDescent="0.15">
      <c r="C150" s="173"/>
      <c r="D150" s="181" t="s">
        <v>51</v>
      </c>
      <c r="E150" s="157" t="s">
        <v>113</v>
      </c>
      <c r="F150" s="158" t="s">
        <v>213</v>
      </c>
      <c r="G150" s="159">
        <f t="shared" si="126"/>
        <v>39204</v>
      </c>
      <c r="H150" s="160">
        <f t="shared" si="127"/>
        <v>40</v>
      </c>
      <c r="I150" s="161">
        <f t="shared" si="128"/>
        <v>3</v>
      </c>
      <c r="J150" s="157" t="s">
        <v>113</v>
      </c>
      <c r="K150" s="162">
        <f t="shared" si="129"/>
        <v>0</v>
      </c>
      <c r="L150" s="163">
        <f t="shared" si="130"/>
        <v>69.195059999999998</v>
      </c>
      <c r="M150" s="164" t="str">
        <f t="shared" si="131"/>
        <v/>
      </c>
      <c r="N150" s="165">
        <f t="shared" si="132"/>
        <v>69.195059999999998</v>
      </c>
      <c r="O150" s="166" t="str">
        <f t="shared" si="133"/>
        <v>New</v>
      </c>
      <c r="P150" s="167">
        <f t="shared" si="134"/>
        <v>0</v>
      </c>
      <c r="Q150" s="168">
        <f t="shared" si="135"/>
        <v>1.7649999999999999</v>
      </c>
      <c r="R150" s="169" t="str">
        <f t="shared" si="136"/>
        <v>New</v>
      </c>
      <c r="S150" s="170" t="str">
        <f t="shared" si="137"/>
        <v>New</v>
      </c>
      <c r="T150" s="171" t="str">
        <f t="shared" si="138"/>
        <v/>
      </c>
      <c r="V150" s="174" t="s">
        <v>113</v>
      </c>
      <c r="W150" s="122" t="s">
        <v>4</v>
      </c>
      <c r="Y150" s="140"/>
      <c r="Z150" s="140"/>
      <c r="AA150" s="140">
        <v>405.95</v>
      </c>
      <c r="AB150" s="140"/>
      <c r="AC150" s="140"/>
      <c r="AD150" s="140"/>
      <c r="AE150" s="140"/>
      <c r="AF150" s="140"/>
      <c r="AG150" s="140"/>
      <c r="AH150" s="141">
        <f t="shared" si="139"/>
        <v>0</v>
      </c>
      <c r="AI150" s="141">
        <f t="shared" si="140"/>
        <v>0</v>
      </c>
      <c r="AJ150" s="141">
        <f t="shared" si="141"/>
        <v>405.95</v>
      </c>
      <c r="AK150" s="179"/>
      <c r="AL150" s="142">
        <v>230000</v>
      </c>
      <c r="AM150" s="179"/>
      <c r="AN150" s="142">
        <v>230000</v>
      </c>
      <c r="AO150" s="179"/>
      <c r="AP150" s="142">
        <v>230000</v>
      </c>
      <c r="AQ150" s="144">
        <f t="shared" si="142"/>
        <v>230000</v>
      </c>
      <c r="AR150" s="145">
        <f t="shared" si="143"/>
        <v>100</v>
      </c>
      <c r="AS150" s="144">
        <f t="shared" si="144"/>
        <v>230000</v>
      </c>
      <c r="AT150" s="145">
        <f t="shared" si="145"/>
        <v>100</v>
      </c>
      <c r="AU150" s="146" t="str">
        <f t="shared" si="146"/>
        <v/>
      </c>
      <c r="AV150" s="146" t="str">
        <f t="shared" si="147"/>
        <v/>
      </c>
      <c r="AW150" s="146" t="str">
        <f t="shared" si="148"/>
        <v/>
      </c>
      <c r="AX150" s="147" t="str">
        <f t="shared" si="149"/>
        <v/>
      </c>
      <c r="AY150" s="147" t="str">
        <f t="shared" si="150"/>
        <v/>
      </c>
      <c r="AZ150" s="147" t="str">
        <f t="shared" si="151"/>
        <v>New</v>
      </c>
      <c r="BA150" s="148">
        <f t="shared" si="152"/>
        <v>39204</v>
      </c>
      <c r="BB150" s="149">
        <f t="shared" si="153"/>
        <v>0.17045217391304349</v>
      </c>
      <c r="BC150" s="150">
        <f t="shared" si="154"/>
        <v>69.195059999999998</v>
      </c>
      <c r="BD150" s="151">
        <f t="shared" si="155"/>
        <v>0</v>
      </c>
      <c r="BE150" s="151">
        <f t="shared" si="156"/>
        <v>69.195059999999998</v>
      </c>
      <c r="BF150" s="151" t="str">
        <f t="shared" si="157"/>
        <v>yes</v>
      </c>
      <c r="BG150" s="152">
        <f t="shared" si="158"/>
        <v>0.17045217391304349</v>
      </c>
      <c r="BH150" s="152" t="str">
        <f t="shared" si="159"/>
        <v/>
      </c>
      <c r="BI150" s="151">
        <f t="shared" si="160"/>
        <v>0</v>
      </c>
      <c r="BJ150" s="153">
        <f t="shared" si="161"/>
        <v>0</v>
      </c>
      <c r="BK150" s="121" t="str">
        <f t="shared" si="162"/>
        <v>yes</v>
      </c>
      <c r="BL150" s="152" t="str">
        <f t="shared" si="163"/>
        <v/>
      </c>
      <c r="BM150" s="152" t="str">
        <f t="shared" si="164"/>
        <v/>
      </c>
      <c r="BN150" s="154" t="str">
        <f t="shared" si="165"/>
        <v/>
      </c>
      <c r="BO150" s="154" t="e">
        <f t="shared" si="166"/>
        <v>#VALUE!</v>
      </c>
      <c r="BP150" s="155">
        <f t="shared" si="167"/>
        <v>69.195059999999998</v>
      </c>
    </row>
    <row r="151" spans="3:68" s="121" customFormat="1" ht="18" customHeight="1" x14ac:dyDescent="0.15">
      <c r="C151" s="173"/>
      <c r="D151" s="181" t="s">
        <v>51</v>
      </c>
      <c r="E151" s="157" t="s">
        <v>113</v>
      </c>
      <c r="F151" s="158" t="s">
        <v>232</v>
      </c>
      <c r="G151" s="159">
        <f t="shared" si="126"/>
        <v>39204</v>
      </c>
      <c r="H151" s="160">
        <f t="shared" si="127"/>
        <v>40</v>
      </c>
      <c r="I151" s="161">
        <f t="shared" si="128"/>
        <v>3</v>
      </c>
      <c r="J151" s="157" t="s">
        <v>113</v>
      </c>
      <c r="K151" s="162">
        <f t="shared" ref="K151" si="263">BJ151</f>
        <v>0</v>
      </c>
      <c r="L151" s="163">
        <f t="shared" ref="L151" si="264">BE151</f>
        <v>68.172346956521736</v>
      </c>
      <c r="M151" s="164" t="str">
        <f t="shared" ref="M151" si="265">BH151</f>
        <v/>
      </c>
      <c r="N151" s="165">
        <f t="shared" ref="N151" si="266">BC151</f>
        <v>68.172346956521736</v>
      </c>
      <c r="O151" s="166" t="str">
        <f t="shared" ref="O151" si="267">IF(S151="New","New",(N151/M151)-1)</f>
        <v>New</v>
      </c>
      <c r="P151" s="167">
        <f t="shared" ref="P151" si="268">(AI151/AN151)*1000</f>
        <v>0</v>
      </c>
      <c r="Q151" s="168">
        <f t="shared" ref="Q151" si="269">(AJ151/AP151)*1000</f>
        <v>1.7389130434782609</v>
      </c>
      <c r="R151" s="169" t="str">
        <f t="shared" ref="R151" si="270">IF(S151="New","New",IF(AY151="","",(Q151/P151)-1))</f>
        <v>New</v>
      </c>
      <c r="S151" s="170" t="str">
        <f t="shared" ref="S151" si="271">IF(K151="","New",IF(K151=0,"New",L151-K151))</f>
        <v>New</v>
      </c>
      <c r="T151" s="171" t="str">
        <f t="shared" ref="T151" si="272">IF(S151="New","",S151/K151)</f>
        <v/>
      </c>
      <c r="V151" s="174" t="s">
        <v>113</v>
      </c>
      <c r="W151" s="122" t="s">
        <v>4</v>
      </c>
      <c r="Y151" s="140"/>
      <c r="Z151" s="140"/>
      <c r="AA151" s="140">
        <v>399.95</v>
      </c>
      <c r="AB151" s="140"/>
      <c r="AC151" s="140"/>
      <c r="AD151" s="140"/>
      <c r="AE151" s="140"/>
      <c r="AF151" s="140"/>
      <c r="AG151" s="140"/>
      <c r="AH151" s="141">
        <f t="shared" ref="AH151" si="273">Y151+(AB151+AC151)</f>
        <v>0</v>
      </c>
      <c r="AI151" s="141">
        <f t="shared" ref="AI151" si="274">Z151+(AD151+AE151)</f>
        <v>0</v>
      </c>
      <c r="AJ151" s="141">
        <f t="shared" ref="AJ151" si="275">AA151+(AF151+AG151)</f>
        <v>399.95</v>
      </c>
      <c r="AK151" s="179"/>
      <c r="AL151" s="142">
        <v>230000</v>
      </c>
      <c r="AM151" s="179"/>
      <c r="AN151" s="142">
        <v>230000</v>
      </c>
      <c r="AO151" s="179"/>
      <c r="AP151" s="142">
        <v>230000</v>
      </c>
      <c r="AQ151" s="144">
        <f t="shared" ref="AQ151" si="276">AL151</f>
        <v>230000</v>
      </c>
      <c r="AR151" s="145">
        <f t="shared" ref="AR151" si="277">IF(AP151&gt;0,AP151/AL151*100,"Not Avail.")</f>
        <v>100</v>
      </c>
      <c r="AS151" s="144">
        <f t="shared" ref="AS151" si="278">AN151</f>
        <v>230000</v>
      </c>
      <c r="AT151" s="145">
        <f t="shared" ref="AT151" si="279">IF(AL151&gt;0,AP151/AN151*100,"Not Avail.")</f>
        <v>100</v>
      </c>
      <c r="AU151" s="146" t="str">
        <f t="shared" si="146"/>
        <v/>
      </c>
      <c r="AV151" s="146" t="str">
        <f t="shared" si="147"/>
        <v/>
      </c>
      <c r="AW151" s="146" t="str">
        <f t="shared" ref="AW151" si="280">IF(AU151="","",SUM(AU151:AV151))</f>
        <v/>
      </c>
      <c r="AX151" s="147" t="str">
        <f t="shared" ref="AX151" si="281">IF(AU151="","",AA151-AU151)</f>
        <v/>
      </c>
      <c r="AY151" s="147" t="str">
        <f t="shared" ref="AY151" si="282">IF(AV151="","",(AF151+AG151)-AV151)</f>
        <v/>
      </c>
      <c r="AZ151" s="147" t="str">
        <f t="shared" ref="AZ151" si="283">IF(AI151&gt;0,AJ151-AW151,"New")</f>
        <v>New</v>
      </c>
      <c r="BA151" s="148">
        <f t="shared" ref="BA151" si="284">G151</f>
        <v>39204</v>
      </c>
      <c r="BB151" s="149">
        <f t="shared" si="153"/>
        <v>0.17045217391304349</v>
      </c>
      <c r="BC151" s="150">
        <f t="shared" si="154"/>
        <v>68.172346956521736</v>
      </c>
      <c r="BD151" s="151">
        <f t="shared" si="155"/>
        <v>0</v>
      </c>
      <c r="BE151" s="151">
        <f t="shared" ref="BE151" si="285">BC151+BD151</f>
        <v>68.172346956521736</v>
      </c>
      <c r="BF151" s="151" t="str">
        <f t="shared" ref="BF151" si="286">IF(BE151=L151,"yes","no")</f>
        <v>yes</v>
      </c>
      <c r="BG151" s="152">
        <f t="shared" ref="BG151" si="287">IF(AN151="","",IF($G151&gt;0,($G151/AN151),IF($H151&gt;0,((((43560/($H151/12))*$I151)/$AN151)),0)))</f>
        <v>0.17045217391304349</v>
      </c>
      <c r="BH151" s="152" t="str">
        <f t="shared" si="159"/>
        <v/>
      </c>
      <c r="BI151" s="151">
        <f t="shared" si="160"/>
        <v>0</v>
      </c>
      <c r="BJ151" s="153">
        <f t="shared" ref="BJ151" si="288">SUM(BH151:BI151)</f>
        <v>0</v>
      </c>
      <c r="BK151" s="121" t="str">
        <f t="shared" ref="BK151" si="289">IF(K151=BJ151,"yes","no")</f>
        <v>yes</v>
      </c>
      <c r="BL151" s="152" t="str">
        <f t="shared" ref="BL151" si="290">IF(BH151="","",IF(BH151=0,"",BC151-BH151))</f>
        <v/>
      </c>
      <c r="BM151" s="152" t="str">
        <f t="shared" ref="BM151" si="291">IF(BI151="","",IF(BI151=0,"",BD151-BI151))</f>
        <v/>
      </c>
      <c r="BN151" s="154" t="str">
        <f t="shared" ref="BN151" si="292">IF(BL151="","",BE151-BJ151)</f>
        <v/>
      </c>
      <c r="BO151" s="154" t="e">
        <f t="shared" ref="BO151" si="293">S151-BN151</f>
        <v>#VALUE!</v>
      </c>
      <c r="BP151" s="155">
        <f t="shared" ref="BP151" si="294">Q151*(BA151/1000)</f>
        <v>68.172346956521736</v>
      </c>
    </row>
    <row r="152" spans="3:68" s="121" customFormat="1" ht="18" customHeight="1" x14ac:dyDescent="0.15">
      <c r="C152" s="173"/>
      <c r="D152" s="181" t="s">
        <v>51</v>
      </c>
      <c r="E152" s="157" t="s">
        <v>113</v>
      </c>
      <c r="F152" s="158" t="s">
        <v>214</v>
      </c>
      <c r="G152" s="159">
        <f t="shared" si="126"/>
        <v>39204</v>
      </c>
      <c r="H152" s="160">
        <f t="shared" si="127"/>
        <v>40</v>
      </c>
      <c r="I152" s="161">
        <f t="shared" si="128"/>
        <v>3</v>
      </c>
      <c r="J152" s="157" t="s">
        <v>113</v>
      </c>
      <c r="K152" s="162">
        <f t="shared" si="129"/>
        <v>0</v>
      </c>
      <c r="L152" s="163">
        <f t="shared" si="130"/>
        <v>68.172346956521736</v>
      </c>
      <c r="M152" s="164" t="str">
        <f t="shared" si="131"/>
        <v/>
      </c>
      <c r="N152" s="165">
        <f t="shared" si="132"/>
        <v>68.172346956521736</v>
      </c>
      <c r="O152" s="166" t="str">
        <f t="shared" si="133"/>
        <v>New</v>
      </c>
      <c r="P152" s="167">
        <f t="shared" si="134"/>
        <v>0</v>
      </c>
      <c r="Q152" s="168">
        <f t="shared" si="135"/>
        <v>1.7389130434782609</v>
      </c>
      <c r="R152" s="169" t="str">
        <f t="shared" si="136"/>
        <v>New</v>
      </c>
      <c r="S152" s="170" t="str">
        <f t="shared" si="137"/>
        <v>New</v>
      </c>
      <c r="T152" s="171" t="str">
        <f t="shared" si="138"/>
        <v/>
      </c>
      <c r="V152" s="174" t="s">
        <v>113</v>
      </c>
      <c r="W152" s="122" t="s">
        <v>4</v>
      </c>
      <c r="Y152" s="140"/>
      <c r="Z152" s="140"/>
      <c r="AA152" s="140">
        <v>399.95</v>
      </c>
      <c r="AB152" s="140"/>
      <c r="AC152" s="140"/>
      <c r="AD152" s="140"/>
      <c r="AE152" s="140"/>
      <c r="AF152" s="140"/>
      <c r="AG152" s="140"/>
      <c r="AH152" s="141">
        <f t="shared" si="139"/>
        <v>0</v>
      </c>
      <c r="AI152" s="141">
        <f t="shared" si="140"/>
        <v>0</v>
      </c>
      <c r="AJ152" s="141">
        <f t="shared" si="141"/>
        <v>399.95</v>
      </c>
      <c r="AK152" s="179"/>
      <c r="AL152" s="142">
        <v>230000</v>
      </c>
      <c r="AM152" s="179"/>
      <c r="AN152" s="142">
        <v>230000</v>
      </c>
      <c r="AO152" s="179"/>
      <c r="AP152" s="142">
        <v>230000</v>
      </c>
      <c r="AQ152" s="144">
        <f t="shared" si="142"/>
        <v>230000</v>
      </c>
      <c r="AR152" s="145">
        <f t="shared" si="143"/>
        <v>100</v>
      </c>
      <c r="AS152" s="144">
        <f t="shared" si="144"/>
        <v>230000</v>
      </c>
      <c r="AT152" s="145">
        <f t="shared" si="145"/>
        <v>100</v>
      </c>
      <c r="AU152" s="146" t="str">
        <f t="shared" si="146"/>
        <v/>
      </c>
      <c r="AV152" s="146" t="str">
        <f t="shared" si="147"/>
        <v/>
      </c>
      <c r="AW152" s="146" t="str">
        <f t="shared" si="148"/>
        <v/>
      </c>
      <c r="AX152" s="147" t="str">
        <f t="shared" si="149"/>
        <v/>
      </c>
      <c r="AY152" s="147" t="str">
        <f t="shared" si="150"/>
        <v/>
      </c>
      <c r="AZ152" s="147" t="str">
        <f t="shared" si="151"/>
        <v>New</v>
      </c>
      <c r="BA152" s="148">
        <f t="shared" si="152"/>
        <v>39204</v>
      </c>
      <c r="BB152" s="149">
        <f t="shared" si="153"/>
        <v>0.17045217391304349</v>
      </c>
      <c r="BC152" s="150">
        <f t="shared" si="154"/>
        <v>68.172346956521736</v>
      </c>
      <c r="BD152" s="151">
        <f t="shared" si="155"/>
        <v>0</v>
      </c>
      <c r="BE152" s="151">
        <f t="shared" si="156"/>
        <v>68.172346956521736</v>
      </c>
      <c r="BF152" s="151" t="str">
        <f t="shared" si="157"/>
        <v>yes</v>
      </c>
      <c r="BG152" s="152">
        <f t="shared" si="158"/>
        <v>0.17045217391304349</v>
      </c>
      <c r="BH152" s="152" t="str">
        <f t="shared" si="159"/>
        <v/>
      </c>
      <c r="BI152" s="151">
        <f t="shared" si="160"/>
        <v>0</v>
      </c>
      <c r="BJ152" s="153">
        <f t="shared" si="161"/>
        <v>0</v>
      </c>
      <c r="BK152" s="121" t="str">
        <f t="shared" si="162"/>
        <v>yes</v>
      </c>
      <c r="BL152" s="152" t="str">
        <f t="shared" si="163"/>
        <v/>
      </c>
      <c r="BM152" s="152" t="str">
        <f t="shared" si="164"/>
        <v/>
      </c>
      <c r="BN152" s="154" t="str">
        <f t="shared" si="165"/>
        <v/>
      </c>
      <c r="BO152" s="154" t="e">
        <f t="shared" si="166"/>
        <v>#VALUE!</v>
      </c>
      <c r="BP152" s="155">
        <f t="shared" si="167"/>
        <v>68.172346956521736</v>
      </c>
    </row>
    <row r="153" spans="3:68" s="121" customFormat="1" ht="18" customHeight="1" x14ac:dyDescent="0.15">
      <c r="C153" s="173"/>
      <c r="D153" s="156" t="s">
        <v>19</v>
      </c>
      <c r="E153" s="157" t="s">
        <v>146</v>
      </c>
      <c r="F153" s="158" t="s">
        <v>207</v>
      </c>
      <c r="G153" s="159">
        <f t="shared" si="126"/>
        <v>39204</v>
      </c>
      <c r="H153" s="160">
        <f t="shared" si="127"/>
        <v>40</v>
      </c>
      <c r="I153" s="161">
        <f t="shared" si="128"/>
        <v>3</v>
      </c>
      <c r="J153" s="157" t="s">
        <v>121</v>
      </c>
      <c r="K153" s="162">
        <f t="shared" si="129"/>
        <v>0</v>
      </c>
      <c r="L153" s="163">
        <f t="shared" si="130"/>
        <v>66.825000000000003</v>
      </c>
      <c r="M153" s="164" t="str">
        <f t="shared" si="131"/>
        <v/>
      </c>
      <c r="N153" s="165">
        <f t="shared" si="132"/>
        <v>66.825000000000003</v>
      </c>
      <c r="O153" s="166" t="str">
        <f t="shared" si="133"/>
        <v>New</v>
      </c>
      <c r="P153" s="167">
        <f t="shared" si="134"/>
        <v>0</v>
      </c>
      <c r="Q153" s="168">
        <f t="shared" si="135"/>
        <v>1.7045454545454544</v>
      </c>
      <c r="R153" s="169" t="str">
        <f t="shared" si="136"/>
        <v>New</v>
      </c>
      <c r="S153" s="170" t="str">
        <f t="shared" si="137"/>
        <v>New</v>
      </c>
      <c r="T153" s="171" t="str">
        <f t="shared" si="138"/>
        <v/>
      </c>
      <c r="V153" s="174" t="s">
        <v>146</v>
      </c>
      <c r="W153" s="122" t="s">
        <v>4</v>
      </c>
      <c r="Y153" s="177"/>
      <c r="Z153" s="177"/>
      <c r="AA153" s="177">
        <v>375</v>
      </c>
      <c r="AB153" s="140"/>
      <c r="AC153" s="177"/>
      <c r="AD153" s="140"/>
      <c r="AE153" s="177"/>
      <c r="AF153" s="140"/>
      <c r="AG153" s="177"/>
      <c r="AH153" s="141">
        <f t="shared" si="139"/>
        <v>0</v>
      </c>
      <c r="AI153" s="141">
        <f t="shared" si="140"/>
        <v>0</v>
      </c>
      <c r="AJ153" s="141">
        <f t="shared" si="141"/>
        <v>375</v>
      </c>
      <c r="AK153" s="182"/>
      <c r="AL153" s="142">
        <v>220000</v>
      </c>
      <c r="AM153" s="182"/>
      <c r="AN153" s="142">
        <v>220000</v>
      </c>
      <c r="AO153" s="182"/>
      <c r="AP153" s="142">
        <v>220000</v>
      </c>
      <c r="AQ153" s="144">
        <f t="shared" si="142"/>
        <v>220000</v>
      </c>
      <c r="AR153" s="145">
        <f t="shared" si="143"/>
        <v>100</v>
      </c>
      <c r="AS153" s="144">
        <f t="shared" si="144"/>
        <v>220000</v>
      </c>
      <c r="AT153" s="145">
        <f t="shared" si="145"/>
        <v>100</v>
      </c>
      <c r="AU153" s="146" t="str">
        <f t="shared" si="146"/>
        <v/>
      </c>
      <c r="AV153" s="146" t="str">
        <f t="shared" si="147"/>
        <v/>
      </c>
      <c r="AW153" s="146" t="str">
        <f t="shared" si="148"/>
        <v/>
      </c>
      <c r="AX153" s="147" t="str">
        <f t="shared" si="149"/>
        <v/>
      </c>
      <c r="AY153" s="147" t="str">
        <f t="shared" si="150"/>
        <v/>
      </c>
      <c r="AZ153" s="147" t="str">
        <f t="shared" si="151"/>
        <v>New</v>
      </c>
      <c r="BA153" s="148">
        <f t="shared" si="152"/>
        <v>39204</v>
      </c>
      <c r="BB153" s="149">
        <f t="shared" si="153"/>
        <v>0.1782</v>
      </c>
      <c r="BC153" s="150">
        <f t="shared" si="154"/>
        <v>66.825000000000003</v>
      </c>
      <c r="BD153" s="151">
        <f t="shared" si="155"/>
        <v>0</v>
      </c>
      <c r="BE153" s="151">
        <f t="shared" si="156"/>
        <v>66.825000000000003</v>
      </c>
      <c r="BF153" s="151" t="str">
        <f t="shared" si="157"/>
        <v>yes</v>
      </c>
      <c r="BG153" s="152">
        <f t="shared" si="158"/>
        <v>0.1782</v>
      </c>
      <c r="BH153" s="152" t="str">
        <f t="shared" si="159"/>
        <v/>
      </c>
      <c r="BI153" s="151">
        <f t="shared" si="160"/>
        <v>0</v>
      </c>
      <c r="BJ153" s="153">
        <f t="shared" si="161"/>
        <v>0</v>
      </c>
      <c r="BK153" s="121" t="str">
        <f t="shared" si="162"/>
        <v>yes</v>
      </c>
      <c r="BL153" s="152" t="str">
        <f t="shared" si="163"/>
        <v/>
      </c>
      <c r="BM153" s="152" t="str">
        <f t="shared" si="164"/>
        <v/>
      </c>
      <c r="BN153" s="154" t="str">
        <f t="shared" si="165"/>
        <v/>
      </c>
      <c r="BO153" s="154" t="e">
        <f t="shared" si="166"/>
        <v>#VALUE!</v>
      </c>
      <c r="BP153" s="155">
        <f t="shared" si="167"/>
        <v>66.824999999999989</v>
      </c>
    </row>
    <row r="154" spans="3:68" s="121" customFormat="1" ht="18" customHeight="1" x14ac:dyDescent="0.15">
      <c r="C154" s="173"/>
      <c r="D154" s="156" t="s">
        <v>19</v>
      </c>
      <c r="E154" s="157" t="s">
        <v>121</v>
      </c>
      <c r="F154" s="158" t="s">
        <v>206</v>
      </c>
      <c r="G154" s="159">
        <f t="shared" si="126"/>
        <v>39204</v>
      </c>
      <c r="H154" s="160">
        <f t="shared" si="127"/>
        <v>40</v>
      </c>
      <c r="I154" s="161">
        <f t="shared" si="128"/>
        <v>3</v>
      </c>
      <c r="J154" s="157" t="s">
        <v>121</v>
      </c>
      <c r="K154" s="162">
        <f t="shared" si="129"/>
        <v>0</v>
      </c>
      <c r="L154" s="163">
        <f t="shared" si="130"/>
        <v>64.152000000000001</v>
      </c>
      <c r="M154" s="164" t="str">
        <f t="shared" si="131"/>
        <v/>
      </c>
      <c r="N154" s="165">
        <f t="shared" si="132"/>
        <v>64.152000000000001</v>
      </c>
      <c r="O154" s="166" t="str">
        <f t="shared" si="133"/>
        <v>New</v>
      </c>
      <c r="P154" s="167">
        <f t="shared" si="134"/>
        <v>0</v>
      </c>
      <c r="Q154" s="168">
        <f t="shared" si="135"/>
        <v>1.6363636363636362</v>
      </c>
      <c r="R154" s="169" t="str">
        <f t="shared" si="136"/>
        <v>New</v>
      </c>
      <c r="S154" s="170" t="str">
        <f t="shared" si="137"/>
        <v>New</v>
      </c>
      <c r="T154" s="171" t="str">
        <f t="shared" si="138"/>
        <v/>
      </c>
      <c r="V154" s="174" t="s">
        <v>121</v>
      </c>
      <c r="W154" s="122" t="s">
        <v>4</v>
      </c>
      <c r="Y154" s="177"/>
      <c r="Z154" s="177"/>
      <c r="AA154" s="177">
        <v>360</v>
      </c>
      <c r="AB154" s="140"/>
      <c r="AC154" s="177"/>
      <c r="AD154" s="140"/>
      <c r="AE154" s="177"/>
      <c r="AF154" s="140"/>
      <c r="AG154" s="177"/>
      <c r="AH154" s="141">
        <f t="shared" si="139"/>
        <v>0</v>
      </c>
      <c r="AI154" s="141">
        <f t="shared" si="140"/>
        <v>0</v>
      </c>
      <c r="AJ154" s="141">
        <f t="shared" si="141"/>
        <v>360</v>
      </c>
      <c r="AK154" s="182"/>
      <c r="AL154" s="142">
        <v>220000</v>
      </c>
      <c r="AM154" s="182"/>
      <c r="AN154" s="142">
        <v>220000</v>
      </c>
      <c r="AO154" s="182"/>
      <c r="AP154" s="142">
        <v>220000</v>
      </c>
      <c r="AQ154" s="144">
        <f t="shared" si="142"/>
        <v>220000</v>
      </c>
      <c r="AR154" s="145">
        <f t="shared" si="143"/>
        <v>100</v>
      </c>
      <c r="AS154" s="144">
        <f t="shared" si="144"/>
        <v>220000</v>
      </c>
      <c r="AT154" s="145">
        <f t="shared" si="145"/>
        <v>100</v>
      </c>
      <c r="AU154" s="146" t="str">
        <f t="shared" si="146"/>
        <v/>
      </c>
      <c r="AV154" s="146" t="str">
        <f t="shared" si="147"/>
        <v/>
      </c>
      <c r="AW154" s="146" t="str">
        <f t="shared" si="148"/>
        <v/>
      </c>
      <c r="AX154" s="147" t="str">
        <f t="shared" si="149"/>
        <v/>
      </c>
      <c r="AY154" s="147" t="str">
        <f t="shared" si="150"/>
        <v/>
      </c>
      <c r="AZ154" s="147" t="str">
        <f t="shared" si="151"/>
        <v>New</v>
      </c>
      <c r="BA154" s="148">
        <f t="shared" si="152"/>
        <v>39204</v>
      </c>
      <c r="BB154" s="149">
        <f t="shared" si="153"/>
        <v>0.1782</v>
      </c>
      <c r="BC154" s="150">
        <f t="shared" si="154"/>
        <v>64.152000000000001</v>
      </c>
      <c r="BD154" s="151">
        <f t="shared" si="155"/>
        <v>0</v>
      </c>
      <c r="BE154" s="151">
        <f t="shared" si="156"/>
        <v>64.152000000000001</v>
      </c>
      <c r="BF154" s="151" t="str">
        <f t="shared" si="157"/>
        <v>yes</v>
      </c>
      <c r="BG154" s="152">
        <f t="shared" si="158"/>
        <v>0.1782</v>
      </c>
      <c r="BH154" s="152" t="str">
        <f t="shared" si="159"/>
        <v/>
      </c>
      <c r="BI154" s="151">
        <f t="shared" si="160"/>
        <v>0</v>
      </c>
      <c r="BJ154" s="153">
        <f t="shared" si="161"/>
        <v>0</v>
      </c>
      <c r="BK154" s="121" t="str">
        <f t="shared" si="162"/>
        <v>yes</v>
      </c>
      <c r="BL154" s="152" t="str">
        <f t="shared" si="163"/>
        <v/>
      </c>
      <c r="BM154" s="152" t="str">
        <f t="shared" si="164"/>
        <v/>
      </c>
      <c r="BN154" s="154" t="str">
        <f t="shared" si="165"/>
        <v/>
      </c>
      <c r="BO154" s="154" t="e">
        <f t="shared" si="166"/>
        <v>#VALUE!</v>
      </c>
      <c r="BP154" s="155">
        <f t="shared" si="167"/>
        <v>64.152000000000001</v>
      </c>
    </row>
    <row r="155" spans="3:68" s="121" customFormat="1" ht="18" customHeight="1" x14ac:dyDescent="0.15">
      <c r="C155" s="173"/>
      <c r="D155" s="156" t="s">
        <v>19</v>
      </c>
      <c r="E155" s="157" t="s">
        <v>68</v>
      </c>
      <c r="F155" s="158" t="s">
        <v>74</v>
      </c>
      <c r="G155" s="159">
        <f t="shared" si="126"/>
        <v>39204</v>
      </c>
      <c r="H155" s="160">
        <f t="shared" si="127"/>
        <v>40</v>
      </c>
      <c r="I155" s="161">
        <f t="shared" si="128"/>
        <v>3</v>
      </c>
      <c r="J155" s="157" t="s">
        <v>68</v>
      </c>
      <c r="K155" s="162">
        <f t="shared" si="129"/>
        <v>53.46</v>
      </c>
      <c r="L155" s="163">
        <f t="shared" si="130"/>
        <v>53.46</v>
      </c>
      <c r="M155" s="164">
        <f t="shared" si="131"/>
        <v>53.46</v>
      </c>
      <c r="N155" s="165">
        <f t="shared" si="132"/>
        <v>53.46</v>
      </c>
      <c r="O155" s="166">
        <f t="shared" si="133"/>
        <v>0</v>
      </c>
      <c r="P155" s="167">
        <f t="shared" si="134"/>
        <v>1.3636363636363638</v>
      </c>
      <c r="Q155" s="168">
        <f t="shared" si="135"/>
        <v>1.3636363636363638</v>
      </c>
      <c r="R155" s="169" t="str">
        <f t="shared" si="136"/>
        <v/>
      </c>
      <c r="S155" s="170">
        <f t="shared" si="137"/>
        <v>0</v>
      </c>
      <c r="T155" s="171">
        <f t="shared" si="138"/>
        <v>0</v>
      </c>
      <c r="V155" s="174" t="s">
        <v>68</v>
      </c>
      <c r="W155" s="122" t="s">
        <v>4</v>
      </c>
      <c r="Y155" s="177">
        <v>300</v>
      </c>
      <c r="Z155" s="177">
        <v>300</v>
      </c>
      <c r="AA155" s="177">
        <v>300</v>
      </c>
      <c r="AB155" s="140"/>
      <c r="AC155" s="177"/>
      <c r="AD155" s="140"/>
      <c r="AE155" s="177"/>
      <c r="AF155" s="140"/>
      <c r="AG155" s="177"/>
      <c r="AH155" s="141">
        <f t="shared" si="139"/>
        <v>300</v>
      </c>
      <c r="AI155" s="141">
        <f t="shared" si="140"/>
        <v>300</v>
      </c>
      <c r="AJ155" s="141">
        <f t="shared" si="141"/>
        <v>300</v>
      </c>
      <c r="AK155" s="182"/>
      <c r="AL155" s="142">
        <v>220000</v>
      </c>
      <c r="AM155" s="182"/>
      <c r="AN155" s="142">
        <v>220000</v>
      </c>
      <c r="AO155" s="182"/>
      <c r="AP155" s="142">
        <v>220000</v>
      </c>
      <c r="AQ155" s="144">
        <f t="shared" si="142"/>
        <v>220000</v>
      </c>
      <c r="AR155" s="145">
        <f t="shared" si="143"/>
        <v>100</v>
      </c>
      <c r="AS155" s="144">
        <f t="shared" si="144"/>
        <v>220000</v>
      </c>
      <c r="AT155" s="145">
        <f t="shared" si="145"/>
        <v>100</v>
      </c>
      <c r="AU155" s="146">
        <f t="shared" si="146"/>
        <v>300</v>
      </c>
      <c r="AV155" s="146" t="str">
        <f t="shared" si="147"/>
        <v/>
      </c>
      <c r="AW155" s="146">
        <f t="shared" si="148"/>
        <v>300</v>
      </c>
      <c r="AX155" s="147">
        <f t="shared" si="149"/>
        <v>0</v>
      </c>
      <c r="AY155" s="147" t="str">
        <f t="shared" si="150"/>
        <v/>
      </c>
      <c r="AZ155" s="147">
        <f t="shared" si="151"/>
        <v>0</v>
      </c>
      <c r="BA155" s="148">
        <f t="shared" si="152"/>
        <v>39204</v>
      </c>
      <c r="BB155" s="149">
        <f t="shared" si="153"/>
        <v>0.1782</v>
      </c>
      <c r="BC155" s="150">
        <f t="shared" si="154"/>
        <v>53.46</v>
      </c>
      <c r="BD155" s="151">
        <f t="shared" si="155"/>
        <v>0</v>
      </c>
      <c r="BE155" s="151">
        <f t="shared" si="156"/>
        <v>53.46</v>
      </c>
      <c r="BF155" s="151" t="str">
        <f t="shared" si="157"/>
        <v>yes</v>
      </c>
      <c r="BG155" s="152">
        <f t="shared" si="158"/>
        <v>0.1782</v>
      </c>
      <c r="BH155" s="152">
        <f t="shared" si="159"/>
        <v>53.46</v>
      </c>
      <c r="BI155" s="151">
        <f t="shared" si="160"/>
        <v>0</v>
      </c>
      <c r="BJ155" s="153">
        <f t="shared" si="161"/>
        <v>53.46</v>
      </c>
      <c r="BK155" s="121" t="str">
        <f t="shared" si="162"/>
        <v>yes</v>
      </c>
      <c r="BL155" s="152">
        <f t="shared" si="163"/>
        <v>0</v>
      </c>
      <c r="BM155" s="152" t="str">
        <f t="shared" si="164"/>
        <v/>
      </c>
      <c r="BN155" s="154">
        <f t="shared" si="165"/>
        <v>0</v>
      </c>
      <c r="BO155" s="154">
        <f t="shared" si="166"/>
        <v>0</v>
      </c>
      <c r="BP155" s="155">
        <f t="shared" si="167"/>
        <v>53.460000000000008</v>
      </c>
    </row>
    <row r="156" spans="3:68" s="121" customFormat="1" ht="18" customHeight="1" x14ac:dyDescent="0.15">
      <c r="C156" s="173"/>
      <c r="D156" s="156" t="s">
        <v>19</v>
      </c>
      <c r="E156" s="157" t="s">
        <v>77</v>
      </c>
      <c r="F156" s="158" t="s">
        <v>103</v>
      </c>
      <c r="G156" s="159">
        <f t="shared" si="126"/>
        <v>39204</v>
      </c>
      <c r="H156" s="160">
        <f t="shared" si="127"/>
        <v>40</v>
      </c>
      <c r="I156" s="161">
        <f t="shared" si="128"/>
        <v>3</v>
      </c>
      <c r="J156" s="157" t="s">
        <v>77</v>
      </c>
      <c r="K156" s="162">
        <f t="shared" si="129"/>
        <v>62.37</v>
      </c>
      <c r="L156" s="163">
        <f t="shared" si="130"/>
        <v>62.37</v>
      </c>
      <c r="M156" s="164">
        <f t="shared" si="131"/>
        <v>62.37</v>
      </c>
      <c r="N156" s="165">
        <f t="shared" si="132"/>
        <v>62.37</v>
      </c>
      <c r="O156" s="166">
        <f t="shared" si="133"/>
        <v>0</v>
      </c>
      <c r="P156" s="167">
        <f t="shared" si="134"/>
        <v>1.5909090909090911</v>
      </c>
      <c r="Q156" s="168">
        <f t="shared" si="135"/>
        <v>1.5909090909090911</v>
      </c>
      <c r="R156" s="169" t="str">
        <f t="shared" si="136"/>
        <v/>
      </c>
      <c r="S156" s="170">
        <f t="shared" si="137"/>
        <v>0</v>
      </c>
      <c r="T156" s="171">
        <f t="shared" si="138"/>
        <v>0</v>
      </c>
      <c r="V156" s="174" t="s">
        <v>77</v>
      </c>
      <c r="W156" s="122" t="s">
        <v>4</v>
      </c>
      <c r="Y156" s="177">
        <v>350</v>
      </c>
      <c r="Z156" s="177">
        <v>350</v>
      </c>
      <c r="AA156" s="177">
        <v>350</v>
      </c>
      <c r="AB156" s="140"/>
      <c r="AC156" s="177"/>
      <c r="AD156" s="140"/>
      <c r="AE156" s="177"/>
      <c r="AF156" s="140"/>
      <c r="AG156" s="177"/>
      <c r="AH156" s="141">
        <f t="shared" si="139"/>
        <v>350</v>
      </c>
      <c r="AI156" s="141">
        <f t="shared" si="140"/>
        <v>350</v>
      </c>
      <c r="AJ156" s="141">
        <f t="shared" si="141"/>
        <v>350</v>
      </c>
      <c r="AK156" s="182"/>
      <c r="AL156" s="142">
        <v>220000</v>
      </c>
      <c r="AM156" s="182"/>
      <c r="AN156" s="142">
        <v>220000</v>
      </c>
      <c r="AO156" s="182"/>
      <c r="AP156" s="142">
        <v>220000</v>
      </c>
      <c r="AQ156" s="144">
        <f t="shared" si="142"/>
        <v>220000</v>
      </c>
      <c r="AR156" s="145">
        <f t="shared" si="143"/>
        <v>100</v>
      </c>
      <c r="AS156" s="144">
        <f t="shared" si="144"/>
        <v>220000</v>
      </c>
      <c r="AT156" s="145">
        <f t="shared" si="145"/>
        <v>100</v>
      </c>
      <c r="AU156" s="146">
        <f t="shared" si="146"/>
        <v>350</v>
      </c>
      <c r="AV156" s="146" t="str">
        <f t="shared" si="147"/>
        <v/>
      </c>
      <c r="AW156" s="146">
        <f t="shared" si="148"/>
        <v>350</v>
      </c>
      <c r="AX156" s="147">
        <f t="shared" si="149"/>
        <v>0</v>
      </c>
      <c r="AY156" s="147" t="str">
        <f t="shared" si="150"/>
        <v/>
      </c>
      <c r="AZ156" s="147">
        <f t="shared" si="151"/>
        <v>0</v>
      </c>
      <c r="BA156" s="148">
        <f t="shared" si="152"/>
        <v>39204</v>
      </c>
      <c r="BB156" s="149">
        <f t="shared" si="153"/>
        <v>0.1782</v>
      </c>
      <c r="BC156" s="150">
        <f t="shared" si="154"/>
        <v>62.37</v>
      </c>
      <c r="BD156" s="151">
        <f t="shared" si="155"/>
        <v>0</v>
      </c>
      <c r="BE156" s="151">
        <f t="shared" si="156"/>
        <v>62.37</v>
      </c>
      <c r="BF156" s="151" t="str">
        <f t="shared" si="157"/>
        <v>yes</v>
      </c>
      <c r="BG156" s="152">
        <f t="shared" si="158"/>
        <v>0.1782</v>
      </c>
      <c r="BH156" s="152">
        <f t="shared" si="159"/>
        <v>62.37</v>
      </c>
      <c r="BI156" s="151">
        <f t="shared" si="160"/>
        <v>0</v>
      </c>
      <c r="BJ156" s="153">
        <f t="shared" si="161"/>
        <v>62.37</v>
      </c>
      <c r="BK156" s="121" t="str">
        <f t="shared" si="162"/>
        <v>yes</v>
      </c>
      <c r="BL156" s="152">
        <f t="shared" si="163"/>
        <v>0</v>
      </c>
      <c r="BM156" s="152" t="str">
        <f t="shared" si="164"/>
        <v/>
      </c>
      <c r="BN156" s="154">
        <f t="shared" si="165"/>
        <v>0</v>
      </c>
      <c r="BO156" s="154">
        <f t="shared" si="166"/>
        <v>0</v>
      </c>
      <c r="BP156" s="155">
        <f t="shared" si="167"/>
        <v>62.370000000000005</v>
      </c>
    </row>
    <row r="157" spans="3:68" s="121" customFormat="1" ht="18" customHeight="1" x14ac:dyDescent="0.15">
      <c r="C157" s="173"/>
      <c r="D157" s="156" t="s">
        <v>19</v>
      </c>
      <c r="E157" s="157" t="s">
        <v>68</v>
      </c>
      <c r="F157" s="158" t="s">
        <v>73</v>
      </c>
      <c r="G157" s="159">
        <f t="shared" si="126"/>
        <v>39204</v>
      </c>
      <c r="H157" s="160">
        <f t="shared" si="127"/>
        <v>40</v>
      </c>
      <c r="I157" s="161">
        <f t="shared" si="128"/>
        <v>3</v>
      </c>
      <c r="J157" s="157" t="s">
        <v>68</v>
      </c>
      <c r="K157" s="162">
        <f t="shared" si="129"/>
        <v>53.46</v>
      </c>
      <c r="L157" s="163">
        <f t="shared" si="130"/>
        <v>53.46</v>
      </c>
      <c r="M157" s="164">
        <f t="shared" si="131"/>
        <v>53.46</v>
      </c>
      <c r="N157" s="165">
        <f t="shared" si="132"/>
        <v>53.46</v>
      </c>
      <c r="O157" s="166">
        <f t="shared" si="133"/>
        <v>0</v>
      </c>
      <c r="P157" s="167">
        <f t="shared" si="134"/>
        <v>1.3636363636363638</v>
      </c>
      <c r="Q157" s="168">
        <f t="shared" si="135"/>
        <v>1.3636363636363638</v>
      </c>
      <c r="R157" s="169" t="str">
        <f t="shared" si="136"/>
        <v/>
      </c>
      <c r="S157" s="170">
        <f t="shared" si="137"/>
        <v>0</v>
      </c>
      <c r="T157" s="171">
        <f t="shared" si="138"/>
        <v>0</v>
      </c>
      <c r="V157" s="174" t="s">
        <v>68</v>
      </c>
      <c r="W157" s="122" t="s">
        <v>4</v>
      </c>
      <c r="Y157" s="177">
        <v>300</v>
      </c>
      <c r="Z157" s="177">
        <v>300</v>
      </c>
      <c r="AA157" s="177">
        <v>300</v>
      </c>
      <c r="AB157" s="140"/>
      <c r="AC157" s="177"/>
      <c r="AD157" s="140"/>
      <c r="AE157" s="177"/>
      <c r="AF157" s="140"/>
      <c r="AG157" s="177"/>
      <c r="AH157" s="141">
        <f t="shared" si="139"/>
        <v>300</v>
      </c>
      <c r="AI157" s="141">
        <f t="shared" si="140"/>
        <v>300</v>
      </c>
      <c r="AJ157" s="141">
        <f t="shared" si="141"/>
        <v>300</v>
      </c>
      <c r="AK157" s="182"/>
      <c r="AL157" s="142">
        <v>220000</v>
      </c>
      <c r="AM157" s="182"/>
      <c r="AN157" s="142">
        <v>220000</v>
      </c>
      <c r="AO157" s="182"/>
      <c r="AP157" s="142">
        <v>220000</v>
      </c>
      <c r="AQ157" s="144">
        <f t="shared" si="142"/>
        <v>220000</v>
      </c>
      <c r="AR157" s="145">
        <f t="shared" si="143"/>
        <v>100</v>
      </c>
      <c r="AS157" s="144">
        <f t="shared" si="144"/>
        <v>220000</v>
      </c>
      <c r="AT157" s="145">
        <f t="shared" si="145"/>
        <v>100</v>
      </c>
      <c r="AU157" s="146">
        <f t="shared" si="146"/>
        <v>300</v>
      </c>
      <c r="AV157" s="146" t="str">
        <f t="shared" si="147"/>
        <v/>
      </c>
      <c r="AW157" s="146">
        <f t="shared" si="148"/>
        <v>300</v>
      </c>
      <c r="AX157" s="147">
        <f t="shared" si="149"/>
        <v>0</v>
      </c>
      <c r="AY157" s="147" t="str">
        <f t="shared" si="150"/>
        <v/>
      </c>
      <c r="AZ157" s="147">
        <f t="shared" si="151"/>
        <v>0</v>
      </c>
      <c r="BA157" s="148">
        <f t="shared" si="152"/>
        <v>39204</v>
      </c>
      <c r="BB157" s="149">
        <f t="shared" si="153"/>
        <v>0.1782</v>
      </c>
      <c r="BC157" s="150">
        <f t="shared" si="154"/>
        <v>53.46</v>
      </c>
      <c r="BD157" s="151">
        <f t="shared" si="155"/>
        <v>0</v>
      </c>
      <c r="BE157" s="151">
        <f t="shared" si="156"/>
        <v>53.46</v>
      </c>
      <c r="BF157" s="151" t="str">
        <f t="shared" si="157"/>
        <v>yes</v>
      </c>
      <c r="BG157" s="152">
        <f t="shared" si="158"/>
        <v>0.1782</v>
      </c>
      <c r="BH157" s="152">
        <f t="shared" si="159"/>
        <v>53.46</v>
      </c>
      <c r="BI157" s="151">
        <f t="shared" si="160"/>
        <v>0</v>
      </c>
      <c r="BJ157" s="153">
        <f t="shared" si="161"/>
        <v>53.46</v>
      </c>
      <c r="BK157" s="121" t="str">
        <f t="shared" si="162"/>
        <v>yes</v>
      </c>
      <c r="BL157" s="152">
        <f t="shared" si="163"/>
        <v>0</v>
      </c>
      <c r="BM157" s="152" t="str">
        <f t="shared" si="164"/>
        <v/>
      </c>
      <c r="BN157" s="154">
        <f t="shared" si="165"/>
        <v>0</v>
      </c>
      <c r="BO157" s="154">
        <f t="shared" si="166"/>
        <v>0</v>
      </c>
      <c r="BP157" s="155">
        <f t="shared" si="167"/>
        <v>53.460000000000008</v>
      </c>
    </row>
    <row r="158" spans="3:68" s="121" customFormat="1" ht="18" customHeight="1" x14ac:dyDescent="0.15">
      <c r="C158" s="173"/>
      <c r="D158" s="156" t="s">
        <v>19</v>
      </c>
      <c r="E158" s="157" t="s">
        <v>146</v>
      </c>
      <c r="F158" s="158" t="s">
        <v>208</v>
      </c>
      <c r="G158" s="159">
        <f t="shared" si="126"/>
        <v>39204</v>
      </c>
      <c r="H158" s="160">
        <f t="shared" si="127"/>
        <v>40</v>
      </c>
      <c r="I158" s="161">
        <f t="shared" si="128"/>
        <v>3</v>
      </c>
      <c r="J158" s="157" t="s">
        <v>121</v>
      </c>
      <c r="K158" s="162">
        <f t="shared" si="129"/>
        <v>0</v>
      </c>
      <c r="L158" s="163">
        <f t="shared" si="130"/>
        <v>66.825000000000003</v>
      </c>
      <c r="M158" s="164" t="str">
        <f t="shared" si="131"/>
        <v/>
      </c>
      <c r="N158" s="165">
        <f t="shared" si="132"/>
        <v>66.825000000000003</v>
      </c>
      <c r="O158" s="166" t="str">
        <f t="shared" si="133"/>
        <v>New</v>
      </c>
      <c r="P158" s="167">
        <f t="shared" si="134"/>
        <v>0</v>
      </c>
      <c r="Q158" s="168">
        <f t="shared" si="135"/>
        <v>1.7045454545454544</v>
      </c>
      <c r="R158" s="169" t="str">
        <f t="shared" si="136"/>
        <v>New</v>
      </c>
      <c r="S158" s="170" t="str">
        <f t="shared" si="137"/>
        <v>New</v>
      </c>
      <c r="T158" s="171" t="str">
        <f t="shared" si="138"/>
        <v/>
      </c>
      <c r="V158" s="174" t="s">
        <v>146</v>
      </c>
      <c r="W158" s="122" t="s">
        <v>4</v>
      </c>
      <c r="Y158" s="177"/>
      <c r="Z158" s="177"/>
      <c r="AA158" s="177">
        <v>375</v>
      </c>
      <c r="AB158" s="140"/>
      <c r="AC158" s="177"/>
      <c r="AD158" s="140"/>
      <c r="AE158" s="177"/>
      <c r="AF158" s="140"/>
      <c r="AG158" s="177"/>
      <c r="AH158" s="141">
        <f t="shared" si="139"/>
        <v>0</v>
      </c>
      <c r="AI158" s="141">
        <f t="shared" si="140"/>
        <v>0</v>
      </c>
      <c r="AJ158" s="141">
        <f t="shared" si="141"/>
        <v>375</v>
      </c>
      <c r="AK158" s="182"/>
      <c r="AL158" s="142">
        <v>220000</v>
      </c>
      <c r="AM158" s="182"/>
      <c r="AN158" s="142">
        <v>220000</v>
      </c>
      <c r="AO158" s="182"/>
      <c r="AP158" s="142">
        <v>220000</v>
      </c>
      <c r="AQ158" s="144">
        <f t="shared" si="142"/>
        <v>220000</v>
      </c>
      <c r="AR158" s="145">
        <f t="shared" si="143"/>
        <v>100</v>
      </c>
      <c r="AS158" s="144">
        <f t="shared" si="144"/>
        <v>220000</v>
      </c>
      <c r="AT158" s="145">
        <f t="shared" si="145"/>
        <v>100</v>
      </c>
      <c r="AU158" s="146" t="str">
        <f t="shared" si="146"/>
        <v/>
      </c>
      <c r="AV158" s="146" t="str">
        <f t="shared" si="147"/>
        <v/>
      </c>
      <c r="AW158" s="146" t="str">
        <f t="shared" si="148"/>
        <v/>
      </c>
      <c r="AX158" s="147" t="str">
        <f t="shared" si="149"/>
        <v/>
      </c>
      <c r="AY158" s="147" t="str">
        <f t="shared" si="150"/>
        <v/>
      </c>
      <c r="AZ158" s="147" t="str">
        <f t="shared" si="151"/>
        <v>New</v>
      </c>
      <c r="BA158" s="148">
        <f t="shared" si="152"/>
        <v>39204</v>
      </c>
      <c r="BB158" s="149">
        <f t="shared" si="153"/>
        <v>0.1782</v>
      </c>
      <c r="BC158" s="150">
        <f t="shared" si="154"/>
        <v>66.825000000000003</v>
      </c>
      <c r="BD158" s="151">
        <f t="shared" si="155"/>
        <v>0</v>
      </c>
      <c r="BE158" s="151">
        <f t="shared" si="156"/>
        <v>66.825000000000003</v>
      </c>
      <c r="BF158" s="151" t="str">
        <f t="shared" si="157"/>
        <v>yes</v>
      </c>
      <c r="BG158" s="152">
        <f t="shared" si="158"/>
        <v>0.1782</v>
      </c>
      <c r="BH158" s="152" t="str">
        <f t="shared" si="159"/>
        <v/>
      </c>
      <c r="BI158" s="151">
        <f t="shared" si="160"/>
        <v>0</v>
      </c>
      <c r="BJ158" s="153">
        <f t="shared" si="161"/>
        <v>0</v>
      </c>
      <c r="BK158" s="121" t="str">
        <f t="shared" si="162"/>
        <v>yes</v>
      </c>
      <c r="BL158" s="152" t="str">
        <f t="shared" si="163"/>
        <v/>
      </c>
      <c r="BM158" s="152" t="str">
        <f t="shared" si="164"/>
        <v/>
      </c>
      <c r="BN158" s="154" t="str">
        <f t="shared" si="165"/>
        <v/>
      </c>
      <c r="BO158" s="154" t="e">
        <f t="shared" si="166"/>
        <v>#VALUE!</v>
      </c>
      <c r="BP158" s="155">
        <f t="shared" si="167"/>
        <v>66.824999999999989</v>
      </c>
    </row>
    <row r="159" spans="3:68" s="121" customFormat="1" ht="18" customHeight="1" x14ac:dyDescent="0.15">
      <c r="C159" s="173"/>
      <c r="D159" s="156" t="s">
        <v>19</v>
      </c>
      <c r="E159" s="157" t="s">
        <v>77</v>
      </c>
      <c r="F159" s="158" t="s">
        <v>177</v>
      </c>
      <c r="G159" s="159">
        <f t="shared" si="126"/>
        <v>39204</v>
      </c>
      <c r="H159" s="160">
        <f t="shared" si="127"/>
        <v>40</v>
      </c>
      <c r="I159" s="161">
        <f t="shared" si="128"/>
        <v>3</v>
      </c>
      <c r="J159" s="157" t="s">
        <v>77</v>
      </c>
      <c r="K159" s="162">
        <f t="shared" si="129"/>
        <v>62.37</v>
      </c>
      <c r="L159" s="163">
        <f t="shared" si="130"/>
        <v>62.37</v>
      </c>
      <c r="M159" s="164">
        <f t="shared" si="131"/>
        <v>62.37</v>
      </c>
      <c r="N159" s="165">
        <f t="shared" si="132"/>
        <v>62.37</v>
      </c>
      <c r="O159" s="166">
        <f t="shared" si="133"/>
        <v>0</v>
      </c>
      <c r="P159" s="167">
        <f t="shared" si="134"/>
        <v>1.5909090909090911</v>
      </c>
      <c r="Q159" s="168">
        <f t="shared" si="135"/>
        <v>1.5909090909090911</v>
      </c>
      <c r="R159" s="169" t="str">
        <f t="shared" si="136"/>
        <v/>
      </c>
      <c r="S159" s="170">
        <f t="shared" si="137"/>
        <v>0</v>
      </c>
      <c r="T159" s="171">
        <f t="shared" si="138"/>
        <v>0</v>
      </c>
      <c r="V159" s="174" t="s">
        <v>77</v>
      </c>
      <c r="W159" s="122" t="s">
        <v>4</v>
      </c>
      <c r="Y159" s="177"/>
      <c r="Z159" s="177">
        <v>350</v>
      </c>
      <c r="AA159" s="177">
        <v>350</v>
      </c>
      <c r="AB159" s="140"/>
      <c r="AC159" s="177"/>
      <c r="AD159" s="140"/>
      <c r="AE159" s="177"/>
      <c r="AF159" s="140"/>
      <c r="AG159" s="177"/>
      <c r="AH159" s="141">
        <f t="shared" si="139"/>
        <v>0</v>
      </c>
      <c r="AI159" s="141">
        <f t="shared" si="140"/>
        <v>350</v>
      </c>
      <c r="AJ159" s="141">
        <f t="shared" si="141"/>
        <v>350</v>
      </c>
      <c r="AK159" s="182"/>
      <c r="AL159" s="142">
        <v>220000</v>
      </c>
      <c r="AM159" s="182"/>
      <c r="AN159" s="142">
        <v>220000</v>
      </c>
      <c r="AO159" s="182"/>
      <c r="AP159" s="142">
        <v>220000</v>
      </c>
      <c r="AQ159" s="144">
        <f t="shared" si="142"/>
        <v>220000</v>
      </c>
      <c r="AR159" s="145">
        <f t="shared" si="143"/>
        <v>100</v>
      </c>
      <c r="AS159" s="144">
        <f t="shared" si="144"/>
        <v>220000</v>
      </c>
      <c r="AT159" s="145">
        <f t="shared" si="145"/>
        <v>100</v>
      </c>
      <c r="AU159" s="146">
        <f t="shared" si="146"/>
        <v>350</v>
      </c>
      <c r="AV159" s="146" t="str">
        <f t="shared" si="147"/>
        <v/>
      </c>
      <c r="AW159" s="146">
        <f t="shared" si="148"/>
        <v>350</v>
      </c>
      <c r="AX159" s="147">
        <f t="shared" si="149"/>
        <v>0</v>
      </c>
      <c r="AY159" s="147" t="str">
        <f t="shared" si="150"/>
        <v/>
      </c>
      <c r="AZ159" s="147">
        <f t="shared" si="151"/>
        <v>0</v>
      </c>
      <c r="BA159" s="148">
        <f t="shared" si="152"/>
        <v>39204</v>
      </c>
      <c r="BB159" s="149">
        <f t="shared" si="153"/>
        <v>0.1782</v>
      </c>
      <c r="BC159" s="150">
        <f t="shared" si="154"/>
        <v>62.37</v>
      </c>
      <c r="BD159" s="151">
        <f t="shared" si="155"/>
        <v>0</v>
      </c>
      <c r="BE159" s="151">
        <f t="shared" si="156"/>
        <v>62.37</v>
      </c>
      <c r="BF159" s="151" t="str">
        <f t="shared" si="157"/>
        <v>yes</v>
      </c>
      <c r="BG159" s="152">
        <f t="shared" si="158"/>
        <v>0.1782</v>
      </c>
      <c r="BH159" s="152">
        <f t="shared" si="159"/>
        <v>62.37</v>
      </c>
      <c r="BI159" s="151">
        <f t="shared" si="160"/>
        <v>0</v>
      </c>
      <c r="BJ159" s="153">
        <f t="shared" si="161"/>
        <v>62.37</v>
      </c>
      <c r="BK159" s="121" t="str">
        <f t="shared" si="162"/>
        <v>yes</v>
      </c>
      <c r="BL159" s="152">
        <f t="shared" si="163"/>
        <v>0</v>
      </c>
      <c r="BM159" s="152" t="str">
        <f t="shared" si="164"/>
        <v/>
      </c>
      <c r="BN159" s="154">
        <f t="shared" si="165"/>
        <v>0</v>
      </c>
      <c r="BO159" s="154">
        <f t="shared" si="166"/>
        <v>0</v>
      </c>
      <c r="BP159" s="155">
        <f t="shared" si="167"/>
        <v>62.370000000000005</v>
      </c>
    </row>
    <row r="160" spans="3:68" s="121" customFormat="1" ht="18" customHeight="1" x14ac:dyDescent="0.15">
      <c r="C160" s="173"/>
      <c r="D160" s="156" t="s">
        <v>19</v>
      </c>
      <c r="E160" s="157" t="s">
        <v>121</v>
      </c>
      <c r="F160" s="158" t="s">
        <v>120</v>
      </c>
      <c r="G160" s="159">
        <f t="shared" si="126"/>
        <v>39204</v>
      </c>
      <c r="H160" s="160">
        <f t="shared" si="127"/>
        <v>40</v>
      </c>
      <c r="I160" s="161">
        <f t="shared" si="128"/>
        <v>3</v>
      </c>
      <c r="J160" s="157" t="s">
        <v>121</v>
      </c>
      <c r="K160" s="162">
        <f t="shared" si="129"/>
        <v>64.152000000000001</v>
      </c>
      <c r="L160" s="163">
        <f t="shared" si="130"/>
        <v>53.46</v>
      </c>
      <c r="M160" s="164">
        <f t="shared" si="131"/>
        <v>64.152000000000001</v>
      </c>
      <c r="N160" s="165">
        <f t="shared" si="132"/>
        <v>53.46</v>
      </c>
      <c r="O160" s="166">
        <f t="shared" si="133"/>
        <v>-0.16666666666666663</v>
      </c>
      <c r="P160" s="167">
        <f t="shared" si="134"/>
        <v>1.6363636363636362</v>
      </c>
      <c r="Q160" s="168">
        <f t="shared" si="135"/>
        <v>1.3636363636363638</v>
      </c>
      <c r="R160" s="169" t="str">
        <f t="shared" si="136"/>
        <v/>
      </c>
      <c r="S160" s="170">
        <f t="shared" si="137"/>
        <v>-10.692</v>
      </c>
      <c r="T160" s="171">
        <f t="shared" si="138"/>
        <v>-0.16666666666666666</v>
      </c>
      <c r="V160" s="174" t="s">
        <v>121</v>
      </c>
      <c r="W160" s="122" t="s">
        <v>4</v>
      </c>
      <c r="Y160" s="177">
        <v>360</v>
      </c>
      <c r="Z160" s="177">
        <v>360</v>
      </c>
      <c r="AA160" s="177">
        <v>300</v>
      </c>
      <c r="AB160" s="140"/>
      <c r="AC160" s="177"/>
      <c r="AD160" s="140"/>
      <c r="AE160" s="177"/>
      <c r="AF160" s="140"/>
      <c r="AG160" s="177"/>
      <c r="AH160" s="141">
        <f t="shared" si="139"/>
        <v>360</v>
      </c>
      <c r="AI160" s="141">
        <f t="shared" si="140"/>
        <v>360</v>
      </c>
      <c r="AJ160" s="141">
        <f t="shared" si="141"/>
        <v>300</v>
      </c>
      <c r="AK160" s="182"/>
      <c r="AL160" s="142">
        <v>220000</v>
      </c>
      <c r="AM160" s="182"/>
      <c r="AN160" s="142">
        <v>220000</v>
      </c>
      <c r="AO160" s="182"/>
      <c r="AP160" s="142">
        <v>220000</v>
      </c>
      <c r="AQ160" s="144">
        <f t="shared" si="142"/>
        <v>220000</v>
      </c>
      <c r="AR160" s="145">
        <f t="shared" si="143"/>
        <v>100</v>
      </c>
      <c r="AS160" s="144">
        <f t="shared" si="144"/>
        <v>220000</v>
      </c>
      <c r="AT160" s="145">
        <f t="shared" si="145"/>
        <v>100</v>
      </c>
      <c r="AU160" s="146">
        <f t="shared" si="146"/>
        <v>360</v>
      </c>
      <c r="AV160" s="146" t="str">
        <f t="shared" si="147"/>
        <v/>
      </c>
      <c r="AW160" s="146">
        <f t="shared" si="148"/>
        <v>360</v>
      </c>
      <c r="AX160" s="147">
        <f t="shared" si="149"/>
        <v>-60</v>
      </c>
      <c r="AY160" s="147" t="str">
        <f t="shared" si="150"/>
        <v/>
      </c>
      <c r="AZ160" s="147">
        <f t="shared" si="151"/>
        <v>-60</v>
      </c>
      <c r="BA160" s="148">
        <f t="shared" si="152"/>
        <v>39204</v>
      </c>
      <c r="BB160" s="149">
        <f t="shared" si="153"/>
        <v>0.1782</v>
      </c>
      <c r="BC160" s="150">
        <f t="shared" si="154"/>
        <v>53.46</v>
      </c>
      <c r="BD160" s="151">
        <f t="shared" si="155"/>
        <v>0</v>
      </c>
      <c r="BE160" s="151">
        <f t="shared" si="156"/>
        <v>53.46</v>
      </c>
      <c r="BF160" s="151" t="str">
        <f t="shared" si="157"/>
        <v>yes</v>
      </c>
      <c r="BG160" s="152">
        <f t="shared" si="158"/>
        <v>0.1782</v>
      </c>
      <c r="BH160" s="152">
        <f t="shared" si="159"/>
        <v>64.152000000000001</v>
      </c>
      <c r="BI160" s="151">
        <f t="shared" si="160"/>
        <v>0</v>
      </c>
      <c r="BJ160" s="153">
        <f t="shared" si="161"/>
        <v>64.152000000000001</v>
      </c>
      <c r="BK160" s="121" t="str">
        <f t="shared" si="162"/>
        <v>yes</v>
      </c>
      <c r="BL160" s="152">
        <f t="shared" si="163"/>
        <v>-10.692</v>
      </c>
      <c r="BM160" s="152" t="str">
        <f t="shared" si="164"/>
        <v/>
      </c>
      <c r="BN160" s="154">
        <f t="shared" si="165"/>
        <v>-10.692</v>
      </c>
      <c r="BO160" s="154">
        <f t="shared" si="166"/>
        <v>0</v>
      </c>
      <c r="BP160" s="155">
        <f t="shared" si="167"/>
        <v>53.460000000000008</v>
      </c>
    </row>
    <row r="161" spans="1:68" s="121" customFormat="1" ht="18" customHeight="1" x14ac:dyDescent="0.15">
      <c r="C161" s="173"/>
      <c r="D161" s="156" t="s">
        <v>19</v>
      </c>
      <c r="E161" s="157" t="s">
        <v>82</v>
      </c>
      <c r="F161" s="158" t="s">
        <v>229</v>
      </c>
      <c r="G161" s="159">
        <f t="shared" si="126"/>
        <v>39204</v>
      </c>
      <c r="H161" s="160">
        <f t="shared" si="127"/>
        <v>40</v>
      </c>
      <c r="I161" s="161">
        <f t="shared" si="128"/>
        <v>3</v>
      </c>
      <c r="J161" s="157" t="s">
        <v>121</v>
      </c>
      <c r="K161" s="162">
        <f t="shared" si="129"/>
        <v>66.825000000000003</v>
      </c>
      <c r="L161" s="163">
        <f t="shared" si="130"/>
        <v>66.825000000000003</v>
      </c>
      <c r="M161" s="164">
        <f t="shared" si="131"/>
        <v>66.825000000000003</v>
      </c>
      <c r="N161" s="165">
        <f t="shared" si="132"/>
        <v>66.825000000000003</v>
      </c>
      <c r="O161" s="166">
        <f t="shared" si="133"/>
        <v>0</v>
      </c>
      <c r="P161" s="167">
        <f t="shared" si="134"/>
        <v>1.7045454545454544</v>
      </c>
      <c r="Q161" s="168">
        <f t="shared" si="135"/>
        <v>1.7045454545454544</v>
      </c>
      <c r="R161" s="169" t="str">
        <f t="shared" si="136"/>
        <v/>
      </c>
      <c r="S161" s="170">
        <f t="shared" si="137"/>
        <v>0</v>
      </c>
      <c r="T161" s="171">
        <f t="shared" si="138"/>
        <v>0</v>
      </c>
      <c r="V161" s="174" t="s">
        <v>82</v>
      </c>
      <c r="W161" s="122" t="s">
        <v>4</v>
      </c>
      <c r="Y161" s="177"/>
      <c r="Z161" s="177">
        <v>375</v>
      </c>
      <c r="AA161" s="177">
        <v>375</v>
      </c>
      <c r="AB161" s="140"/>
      <c r="AC161" s="177"/>
      <c r="AD161" s="140"/>
      <c r="AE161" s="177"/>
      <c r="AF161" s="140"/>
      <c r="AG161" s="177"/>
      <c r="AH161" s="141">
        <f t="shared" si="139"/>
        <v>0</v>
      </c>
      <c r="AI161" s="141">
        <f t="shared" si="140"/>
        <v>375</v>
      </c>
      <c r="AJ161" s="141">
        <f t="shared" si="141"/>
        <v>375</v>
      </c>
      <c r="AK161" s="182"/>
      <c r="AL161" s="142">
        <v>220000</v>
      </c>
      <c r="AM161" s="182"/>
      <c r="AN161" s="142">
        <v>220000</v>
      </c>
      <c r="AO161" s="182"/>
      <c r="AP161" s="142">
        <v>220000</v>
      </c>
      <c r="AQ161" s="144">
        <f t="shared" si="142"/>
        <v>220000</v>
      </c>
      <c r="AR161" s="145">
        <f t="shared" si="143"/>
        <v>100</v>
      </c>
      <c r="AS161" s="144">
        <f t="shared" si="144"/>
        <v>220000</v>
      </c>
      <c r="AT161" s="145">
        <f t="shared" si="145"/>
        <v>100</v>
      </c>
      <c r="AU161" s="146">
        <f t="shared" si="146"/>
        <v>375</v>
      </c>
      <c r="AV161" s="146" t="str">
        <f t="shared" si="147"/>
        <v/>
      </c>
      <c r="AW161" s="146">
        <f t="shared" si="148"/>
        <v>375</v>
      </c>
      <c r="AX161" s="147">
        <f t="shared" si="149"/>
        <v>0</v>
      </c>
      <c r="AY161" s="147" t="str">
        <f t="shared" si="150"/>
        <v/>
      </c>
      <c r="AZ161" s="147">
        <f t="shared" si="151"/>
        <v>0</v>
      </c>
      <c r="BA161" s="148">
        <f t="shared" si="152"/>
        <v>39204</v>
      </c>
      <c r="BB161" s="149">
        <f t="shared" si="153"/>
        <v>0.1782</v>
      </c>
      <c r="BC161" s="150">
        <f t="shared" si="154"/>
        <v>66.825000000000003</v>
      </c>
      <c r="BD161" s="151">
        <f t="shared" si="155"/>
        <v>0</v>
      </c>
      <c r="BE161" s="151">
        <f t="shared" si="156"/>
        <v>66.825000000000003</v>
      </c>
      <c r="BF161" s="151" t="str">
        <f t="shared" si="157"/>
        <v>yes</v>
      </c>
      <c r="BG161" s="152">
        <f t="shared" si="158"/>
        <v>0.1782</v>
      </c>
      <c r="BH161" s="152">
        <f t="shared" si="159"/>
        <v>66.825000000000003</v>
      </c>
      <c r="BI161" s="151">
        <f t="shared" si="160"/>
        <v>0</v>
      </c>
      <c r="BJ161" s="153">
        <f t="shared" si="161"/>
        <v>66.825000000000003</v>
      </c>
      <c r="BK161" s="121" t="str">
        <f t="shared" si="162"/>
        <v>yes</v>
      </c>
      <c r="BL161" s="152">
        <f t="shared" si="163"/>
        <v>0</v>
      </c>
      <c r="BM161" s="152" t="str">
        <f t="shared" si="164"/>
        <v/>
      </c>
      <c r="BN161" s="154">
        <f t="shared" si="165"/>
        <v>0</v>
      </c>
      <c r="BO161" s="154">
        <f t="shared" si="166"/>
        <v>0</v>
      </c>
      <c r="BP161" s="155">
        <f t="shared" si="167"/>
        <v>66.824999999999989</v>
      </c>
    </row>
    <row r="162" spans="1:68" s="121" customFormat="1" ht="18" customHeight="1" x14ac:dyDescent="0.15">
      <c r="C162" s="173"/>
      <c r="D162" s="156" t="s">
        <v>19</v>
      </c>
      <c r="E162" s="157" t="s">
        <v>146</v>
      </c>
      <c r="F162" s="158" t="s">
        <v>209</v>
      </c>
      <c r="G162" s="159">
        <f t="shared" si="126"/>
        <v>39204</v>
      </c>
      <c r="H162" s="160">
        <f t="shared" si="127"/>
        <v>40</v>
      </c>
      <c r="I162" s="161">
        <f t="shared" si="128"/>
        <v>3</v>
      </c>
      <c r="J162" s="157" t="s">
        <v>121</v>
      </c>
      <c r="K162" s="162">
        <f t="shared" si="129"/>
        <v>0</v>
      </c>
      <c r="L162" s="163">
        <f t="shared" si="130"/>
        <v>66.825000000000003</v>
      </c>
      <c r="M162" s="164" t="str">
        <f t="shared" si="131"/>
        <v/>
      </c>
      <c r="N162" s="165">
        <f t="shared" si="132"/>
        <v>66.825000000000003</v>
      </c>
      <c r="O162" s="166" t="str">
        <f t="shared" si="133"/>
        <v>New</v>
      </c>
      <c r="P162" s="167">
        <f t="shared" si="134"/>
        <v>0</v>
      </c>
      <c r="Q162" s="168">
        <f t="shared" si="135"/>
        <v>1.7045454545454544</v>
      </c>
      <c r="R162" s="169" t="str">
        <f t="shared" si="136"/>
        <v>New</v>
      </c>
      <c r="S162" s="170" t="str">
        <f t="shared" si="137"/>
        <v>New</v>
      </c>
      <c r="T162" s="171" t="str">
        <f t="shared" si="138"/>
        <v/>
      </c>
      <c r="V162" s="174" t="s">
        <v>146</v>
      </c>
      <c r="W162" s="122" t="s">
        <v>4</v>
      </c>
      <c r="Y162" s="177"/>
      <c r="Z162" s="177"/>
      <c r="AA162" s="177">
        <v>375</v>
      </c>
      <c r="AB162" s="140"/>
      <c r="AC162" s="177"/>
      <c r="AD162" s="140"/>
      <c r="AE162" s="177"/>
      <c r="AF162" s="140"/>
      <c r="AG162" s="177"/>
      <c r="AH162" s="141">
        <f t="shared" si="139"/>
        <v>0</v>
      </c>
      <c r="AI162" s="141">
        <f t="shared" si="140"/>
        <v>0</v>
      </c>
      <c r="AJ162" s="141">
        <f t="shared" si="141"/>
        <v>375</v>
      </c>
      <c r="AK162" s="182"/>
      <c r="AL162" s="142">
        <v>220000</v>
      </c>
      <c r="AM162" s="182"/>
      <c r="AN162" s="142">
        <v>220000</v>
      </c>
      <c r="AO162" s="182"/>
      <c r="AP162" s="142">
        <v>220000</v>
      </c>
      <c r="AQ162" s="144">
        <f t="shared" si="142"/>
        <v>220000</v>
      </c>
      <c r="AR162" s="145">
        <f t="shared" si="143"/>
        <v>100</v>
      </c>
      <c r="AS162" s="144">
        <f t="shared" si="144"/>
        <v>220000</v>
      </c>
      <c r="AT162" s="145">
        <f t="shared" si="145"/>
        <v>100</v>
      </c>
      <c r="AU162" s="146" t="str">
        <f t="shared" si="146"/>
        <v/>
      </c>
      <c r="AV162" s="146" t="str">
        <f t="shared" si="147"/>
        <v/>
      </c>
      <c r="AW162" s="146" t="str">
        <f t="shared" si="148"/>
        <v/>
      </c>
      <c r="AX162" s="147" t="str">
        <f t="shared" si="149"/>
        <v/>
      </c>
      <c r="AY162" s="147" t="str">
        <f t="shared" si="150"/>
        <v/>
      </c>
      <c r="AZ162" s="147" t="str">
        <f t="shared" si="151"/>
        <v>New</v>
      </c>
      <c r="BA162" s="148">
        <f t="shared" si="152"/>
        <v>39204</v>
      </c>
      <c r="BB162" s="149">
        <f t="shared" si="153"/>
        <v>0.1782</v>
      </c>
      <c r="BC162" s="150">
        <f t="shared" si="154"/>
        <v>66.825000000000003</v>
      </c>
      <c r="BD162" s="151">
        <f t="shared" si="155"/>
        <v>0</v>
      </c>
      <c r="BE162" s="151">
        <f t="shared" si="156"/>
        <v>66.825000000000003</v>
      </c>
      <c r="BF162" s="151" t="str">
        <f t="shared" si="157"/>
        <v>yes</v>
      </c>
      <c r="BG162" s="152">
        <f t="shared" si="158"/>
        <v>0.1782</v>
      </c>
      <c r="BH162" s="152" t="str">
        <f t="shared" si="159"/>
        <v/>
      </c>
      <c r="BI162" s="151">
        <f t="shared" si="160"/>
        <v>0</v>
      </c>
      <c r="BJ162" s="153">
        <f t="shared" si="161"/>
        <v>0</v>
      </c>
      <c r="BK162" s="121" t="str">
        <f t="shared" si="162"/>
        <v>yes</v>
      </c>
      <c r="BL162" s="152" t="str">
        <f t="shared" si="163"/>
        <v/>
      </c>
      <c r="BM162" s="152" t="str">
        <f t="shared" si="164"/>
        <v/>
      </c>
      <c r="BN162" s="154" t="str">
        <f t="shared" si="165"/>
        <v/>
      </c>
      <c r="BO162" s="154" t="e">
        <f t="shared" si="166"/>
        <v>#VALUE!</v>
      </c>
      <c r="BP162" s="155">
        <f t="shared" si="167"/>
        <v>66.824999999999989</v>
      </c>
    </row>
    <row r="163" spans="1:68" s="121" customFormat="1" ht="18" customHeight="1" x14ac:dyDescent="0.15">
      <c r="C163" s="173"/>
      <c r="D163" s="156" t="s">
        <v>19</v>
      </c>
      <c r="E163" s="157" t="s">
        <v>82</v>
      </c>
      <c r="F163" s="158" t="s">
        <v>210</v>
      </c>
      <c r="G163" s="159">
        <f t="shared" si="126"/>
        <v>39204</v>
      </c>
      <c r="H163" s="160">
        <f t="shared" si="127"/>
        <v>40</v>
      </c>
      <c r="I163" s="161">
        <f t="shared" si="128"/>
        <v>3</v>
      </c>
      <c r="J163" s="157" t="s">
        <v>121</v>
      </c>
      <c r="K163" s="162">
        <f t="shared" si="129"/>
        <v>66.825000000000003</v>
      </c>
      <c r="L163" s="163">
        <f t="shared" si="130"/>
        <v>53.040705882352945</v>
      </c>
      <c r="M163" s="164">
        <f t="shared" si="131"/>
        <v>66.825000000000003</v>
      </c>
      <c r="N163" s="165">
        <f t="shared" si="132"/>
        <v>53.040705882352945</v>
      </c>
      <c r="O163" s="166">
        <f t="shared" si="133"/>
        <v>-0.20627450980392159</v>
      </c>
      <c r="P163" s="167">
        <f t="shared" si="134"/>
        <v>1.7045454545454544</v>
      </c>
      <c r="Q163" s="168">
        <f t="shared" si="135"/>
        <v>1.3529411764705883</v>
      </c>
      <c r="R163" s="169" t="str">
        <f t="shared" si="136"/>
        <v/>
      </c>
      <c r="S163" s="170">
        <f t="shared" si="137"/>
        <v>-13.784294117647057</v>
      </c>
      <c r="T163" s="171">
        <f t="shared" si="138"/>
        <v>-0.20627450980392154</v>
      </c>
      <c r="V163" s="174" t="s">
        <v>82</v>
      </c>
      <c r="W163" s="122" t="s">
        <v>4</v>
      </c>
      <c r="Y163" s="177"/>
      <c r="Z163" s="177">
        <v>375</v>
      </c>
      <c r="AA163" s="177">
        <v>230</v>
      </c>
      <c r="AB163" s="140"/>
      <c r="AC163" s="177"/>
      <c r="AD163" s="140"/>
      <c r="AE163" s="177"/>
      <c r="AF163" s="140"/>
      <c r="AG163" s="177"/>
      <c r="AH163" s="141">
        <f t="shared" si="139"/>
        <v>0</v>
      </c>
      <c r="AI163" s="141">
        <f t="shared" si="140"/>
        <v>375</v>
      </c>
      <c r="AJ163" s="141">
        <f t="shared" si="141"/>
        <v>230</v>
      </c>
      <c r="AK163" s="182"/>
      <c r="AL163" s="142">
        <v>220000</v>
      </c>
      <c r="AM163" s="182"/>
      <c r="AN163" s="142">
        <v>220000</v>
      </c>
      <c r="AO163" s="182"/>
      <c r="AP163" s="142">
        <v>170000</v>
      </c>
      <c r="AQ163" s="144">
        <f t="shared" si="142"/>
        <v>220000</v>
      </c>
      <c r="AR163" s="145">
        <f t="shared" si="143"/>
        <v>77.272727272727266</v>
      </c>
      <c r="AS163" s="144">
        <f t="shared" si="144"/>
        <v>220000</v>
      </c>
      <c r="AT163" s="145">
        <f t="shared" si="145"/>
        <v>77.272727272727266</v>
      </c>
      <c r="AU163" s="146">
        <f t="shared" si="146"/>
        <v>485.2941176470589</v>
      </c>
      <c r="AV163" s="146" t="str">
        <f t="shared" si="147"/>
        <v/>
      </c>
      <c r="AW163" s="146">
        <f t="shared" si="148"/>
        <v>485.2941176470589</v>
      </c>
      <c r="AX163" s="147">
        <f t="shared" si="149"/>
        <v>-255.2941176470589</v>
      </c>
      <c r="AY163" s="147" t="str">
        <f t="shared" si="150"/>
        <v/>
      </c>
      <c r="AZ163" s="147">
        <f t="shared" si="151"/>
        <v>-255.2941176470589</v>
      </c>
      <c r="BA163" s="148">
        <f t="shared" si="152"/>
        <v>39204</v>
      </c>
      <c r="BB163" s="149">
        <f t="shared" si="153"/>
        <v>0.23061176470588235</v>
      </c>
      <c r="BC163" s="150">
        <f t="shared" si="154"/>
        <v>53.040705882352945</v>
      </c>
      <c r="BD163" s="151">
        <f t="shared" si="155"/>
        <v>0</v>
      </c>
      <c r="BE163" s="151">
        <f t="shared" si="156"/>
        <v>53.040705882352945</v>
      </c>
      <c r="BF163" s="151" t="str">
        <f t="shared" si="157"/>
        <v>yes</v>
      </c>
      <c r="BG163" s="152">
        <f t="shared" si="158"/>
        <v>0.1782</v>
      </c>
      <c r="BH163" s="152">
        <f t="shared" si="159"/>
        <v>66.825000000000003</v>
      </c>
      <c r="BI163" s="151">
        <f t="shared" si="160"/>
        <v>0</v>
      </c>
      <c r="BJ163" s="153">
        <f t="shared" si="161"/>
        <v>66.825000000000003</v>
      </c>
      <c r="BK163" s="121" t="str">
        <f t="shared" si="162"/>
        <v>yes</v>
      </c>
      <c r="BL163" s="152">
        <f t="shared" si="163"/>
        <v>-13.784294117647057</v>
      </c>
      <c r="BM163" s="152" t="str">
        <f t="shared" si="164"/>
        <v/>
      </c>
      <c r="BN163" s="154">
        <f t="shared" si="165"/>
        <v>-13.784294117647057</v>
      </c>
      <c r="BO163" s="154">
        <f t="shared" si="166"/>
        <v>0</v>
      </c>
      <c r="BP163" s="155">
        <f t="shared" si="167"/>
        <v>53.040705882352945</v>
      </c>
    </row>
    <row r="164" spans="1:68" s="4" customFormat="1" ht="6" customHeight="1" x14ac:dyDescent="0.15">
      <c r="C164" s="26"/>
      <c r="D164" s="26"/>
      <c r="E164" s="26"/>
      <c r="F164" s="26"/>
      <c r="G164" s="43"/>
      <c r="H164" s="26"/>
      <c r="I164" s="26"/>
      <c r="J164" s="27"/>
      <c r="K164" s="10"/>
      <c r="L164" s="10"/>
      <c r="M164" s="29"/>
      <c r="N164" s="29"/>
      <c r="O164" s="64"/>
      <c r="P164" s="30"/>
      <c r="Q164" s="31"/>
      <c r="R164" s="64"/>
      <c r="S164" s="28"/>
      <c r="T164" s="64"/>
      <c r="U164" s="3"/>
      <c r="V164" s="26"/>
      <c r="X164" s="3"/>
      <c r="Y164" s="25"/>
      <c r="Z164" s="25"/>
      <c r="AA164" s="25"/>
      <c r="AB164" s="25"/>
      <c r="AC164" s="25"/>
      <c r="AD164" s="25"/>
      <c r="AE164" s="25"/>
      <c r="AF164" s="25"/>
      <c r="AG164" s="25"/>
      <c r="AH164" s="32"/>
      <c r="AI164" s="32"/>
      <c r="AJ164" s="32"/>
      <c r="AK164" s="9"/>
      <c r="AL164" s="9"/>
      <c r="AM164" s="9"/>
      <c r="AN164" s="9"/>
      <c r="AO164" s="9"/>
      <c r="AP164" s="9"/>
      <c r="AQ164" s="37"/>
      <c r="AR164" s="9"/>
      <c r="AS164" s="37"/>
      <c r="AT164" s="9"/>
      <c r="AU164" s="10"/>
      <c r="AV164" s="10"/>
      <c r="AW164" s="10"/>
      <c r="AX164" s="10"/>
      <c r="AY164" s="10"/>
      <c r="AZ164" s="3"/>
      <c r="BA164" s="3"/>
      <c r="BB164" s="9"/>
      <c r="BC164" s="9"/>
      <c r="BD164" s="9"/>
      <c r="BE164" s="9"/>
      <c r="BF164" s="9"/>
      <c r="BI164" s="9"/>
      <c r="BN164" s="11"/>
    </row>
    <row r="165" spans="1:68" s="4" customFormat="1" ht="18" customHeight="1" x14ac:dyDescent="0.15">
      <c r="D165" s="4" t="s">
        <v>3</v>
      </c>
      <c r="G165" s="44"/>
      <c r="H165" s="33"/>
      <c r="I165" s="34"/>
      <c r="J165" s="27"/>
      <c r="K165" s="10"/>
      <c r="L165" s="10"/>
      <c r="M165" s="29"/>
      <c r="N165" s="29"/>
      <c r="O165" s="64"/>
      <c r="P165" s="30"/>
      <c r="Q165" s="31"/>
      <c r="R165" s="63"/>
      <c r="S165" s="28"/>
      <c r="T165" s="64"/>
      <c r="U165" s="3"/>
      <c r="X165" s="3"/>
      <c r="Y165" s="9"/>
      <c r="Z165" s="9"/>
      <c r="AA165" s="9"/>
      <c r="AB165" s="9"/>
      <c r="AC165" s="9"/>
      <c r="AD165" s="9"/>
      <c r="AE165" s="9"/>
      <c r="AF165" s="9"/>
      <c r="AG165" s="9"/>
      <c r="AH165" s="10"/>
      <c r="AI165" s="10"/>
      <c r="AJ165" s="10"/>
      <c r="AK165" s="9"/>
      <c r="AL165" s="9"/>
      <c r="AM165" s="9"/>
      <c r="AN165" s="9"/>
      <c r="AO165" s="9"/>
      <c r="AP165" s="9"/>
      <c r="AQ165" s="37"/>
      <c r="AR165" s="9"/>
      <c r="AS165" s="37"/>
      <c r="AT165" s="9"/>
      <c r="AU165" s="10"/>
      <c r="AV165" s="10"/>
      <c r="AW165" s="10"/>
      <c r="AX165" s="10"/>
      <c r="AY165" s="10"/>
      <c r="AZ165" s="3"/>
      <c r="BA165" s="3"/>
      <c r="BB165" s="9"/>
      <c r="BC165" s="9"/>
      <c r="BD165" s="9"/>
      <c r="BE165" s="9"/>
      <c r="BF165" s="9"/>
      <c r="BI165" s="9"/>
      <c r="BN165" s="11"/>
    </row>
    <row r="166" spans="1:68" s="55" customFormat="1" ht="17" customHeight="1" x14ac:dyDescent="0.15">
      <c r="A166" s="73"/>
      <c r="B166" s="73"/>
      <c r="C166" s="73"/>
      <c r="D166" s="287" t="s">
        <v>151</v>
      </c>
      <c r="E166" s="287"/>
      <c r="F166" s="287"/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73"/>
      <c r="V166" s="73"/>
      <c r="W166" s="73"/>
      <c r="X166" s="73"/>
      <c r="Y166" s="57"/>
      <c r="Z166" s="57"/>
      <c r="AA166" s="57"/>
      <c r="AB166" s="57"/>
      <c r="AC166" s="57"/>
      <c r="AD166" s="57"/>
      <c r="AE166" s="57"/>
      <c r="AF166" s="57"/>
      <c r="AG166" s="57"/>
      <c r="AH166" s="58"/>
      <c r="AI166" s="58"/>
      <c r="AJ166" s="58"/>
      <c r="AK166" s="57"/>
      <c r="AL166" s="57"/>
      <c r="AM166" s="57"/>
      <c r="AN166" s="57"/>
      <c r="AO166" s="57"/>
      <c r="AP166" s="57"/>
      <c r="AQ166" s="59"/>
      <c r="AR166" s="57"/>
      <c r="AS166" s="59"/>
      <c r="AT166" s="57"/>
      <c r="AU166" s="58"/>
      <c r="AV166" s="58"/>
      <c r="AW166" s="58"/>
      <c r="AX166" s="58"/>
      <c r="AY166" s="58"/>
      <c r="AZ166" s="56"/>
      <c r="BA166" s="56"/>
      <c r="BB166" s="57"/>
      <c r="BC166" s="57"/>
      <c r="BD166" s="57"/>
      <c r="BE166" s="57"/>
      <c r="BF166" s="57"/>
      <c r="BI166" s="57"/>
      <c r="BN166" s="60"/>
    </row>
    <row r="167" spans="1:68" s="55" customFormat="1" ht="17" customHeight="1" x14ac:dyDescent="0.15">
      <c r="D167" s="4" t="s">
        <v>20</v>
      </c>
      <c r="E167" s="27"/>
      <c r="F167" s="4"/>
      <c r="G167" s="44"/>
      <c r="H167" s="33"/>
      <c r="I167" s="34"/>
      <c r="J167" s="27"/>
      <c r="K167" s="10"/>
      <c r="L167" s="10"/>
      <c r="M167" s="29"/>
      <c r="N167" s="29"/>
      <c r="O167" s="64"/>
      <c r="P167" s="30"/>
      <c r="Q167" s="31"/>
      <c r="R167" s="64"/>
      <c r="S167" s="28"/>
      <c r="T167" s="64"/>
      <c r="U167" s="56"/>
      <c r="X167" s="56"/>
      <c r="Y167" s="57"/>
      <c r="Z167" s="57"/>
      <c r="AA167" s="57"/>
      <c r="AB167" s="57"/>
      <c r="AC167" s="57"/>
      <c r="AD167" s="57"/>
      <c r="AE167" s="57"/>
      <c r="AF167" s="57"/>
      <c r="AG167" s="57"/>
      <c r="AH167" s="58"/>
      <c r="AI167" s="58"/>
      <c r="AJ167" s="58"/>
      <c r="AK167" s="57"/>
      <c r="AL167" s="57"/>
      <c r="AM167" s="57"/>
      <c r="AN167" s="57"/>
      <c r="AO167" s="57"/>
      <c r="AP167" s="57"/>
      <c r="AQ167" s="59"/>
      <c r="AR167" s="57"/>
      <c r="AS167" s="59"/>
      <c r="AT167" s="57"/>
      <c r="AU167" s="58"/>
      <c r="AV167" s="58"/>
      <c r="AW167" s="58"/>
      <c r="AX167" s="58"/>
      <c r="AY167" s="58"/>
      <c r="AZ167" s="56"/>
      <c r="BA167" s="56"/>
      <c r="BB167" s="57"/>
      <c r="BC167" s="57"/>
      <c r="BD167" s="57"/>
      <c r="BE167" s="57"/>
      <c r="BF167" s="57"/>
      <c r="BI167" s="57"/>
      <c r="BN167" s="60"/>
    </row>
    <row r="168" spans="1:68" s="55" customFormat="1" ht="17" customHeight="1" x14ac:dyDescent="0.15">
      <c r="D168" s="4" t="s">
        <v>25</v>
      </c>
      <c r="E168" s="27"/>
      <c r="F168" s="4"/>
      <c r="G168" s="44"/>
      <c r="H168" s="33"/>
      <c r="I168" s="34"/>
      <c r="J168" s="27"/>
      <c r="K168" s="10"/>
      <c r="L168" s="10"/>
      <c r="M168" s="29"/>
      <c r="N168" s="29"/>
      <c r="O168" s="64"/>
      <c r="P168" s="30"/>
      <c r="Q168" s="31"/>
      <c r="R168" s="64"/>
      <c r="S168" s="28"/>
      <c r="T168" s="64"/>
      <c r="U168" s="56"/>
      <c r="X168" s="56"/>
      <c r="Y168" s="57"/>
      <c r="Z168" s="57"/>
      <c r="AA168" s="57"/>
      <c r="AB168" s="57"/>
      <c r="AC168" s="57"/>
      <c r="AD168" s="57"/>
      <c r="AE168" s="57"/>
      <c r="AF168" s="57"/>
      <c r="AG168" s="57"/>
      <c r="AH168" s="58"/>
      <c r="AI168" s="58"/>
      <c r="AJ168" s="58"/>
      <c r="AK168" s="57"/>
      <c r="AL168" s="57"/>
      <c r="AM168" s="57"/>
      <c r="AN168" s="57"/>
      <c r="AO168" s="57"/>
      <c r="AP168" s="57"/>
      <c r="AQ168" s="59"/>
      <c r="AR168" s="57"/>
      <c r="AS168" s="59"/>
      <c r="AT168" s="57"/>
      <c r="AU168" s="58"/>
      <c r="AV168" s="58"/>
      <c r="AW168" s="58"/>
      <c r="AX168" s="58"/>
      <c r="AY168" s="58"/>
      <c r="AZ168" s="56"/>
      <c r="BA168" s="56"/>
      <c r="BB168" s="57"/>
      <c r="BC168" s="57"/>
      <c r="BD168" s="57"/>
      <c r="BE168" s="57"/>
      <c r="BF168" s="57"/>
      <c r="BI168" s="57"/>
      <c r="BN168" s="60"/>
    </row>
    <row r="169" spans="1:68" s="55" customFormat="1" ht="32" customHeight="1" x14ac:dyDescent="0.15">
      <c r="D169" s="288" t="s">
        <v>150</v>
      </c>
      <c r="E169" s="288"/>
      <c r="F169" s="288"/>
      <c r="G169" s="288"/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56"/>
      <c r="X169" s="56"/>
      <c r="Y169" s="57"/>
      <c r="Z169" s="57"/>
      <c r="AA169" s="57"/>
      <c r="AB169" s="57"/>
      <c r="AC169" s="57"/>
      <c r="AD169" s="57"/>
      <c r="AE169" s="57"/>
      <c r="AF169" s="57"/>
      <c r="AG169" s="57"/>
      <c r="AH169" s="58"/>
      <c r="AI169" s="58"/>
      <c r="AJ169" s="58"/>
      <c r="AK169" s="57"/>
      <c r="AL169" s="57"/>
      <c r="AM169" s="57"/>
      <c r="AN169" s="57"/>
      <c r="AO169" s="57"/>
      <c r="AP169" s="57"/>
      <c r="AQ169" s="59"/>
      <c r="AR169" s="57"/>
      <c r="AS169" s="59"/>
      <c r="AT169" s="57"/>
      <c r="AU169" s="58"/>
      <c r="AV169" s="58"/>
      <c r="AW169" s="58"/>
      <c r="AX169" s="58"/>
      <c r="AY169" s="58"/>
      <c r="AZ169" s="56"/>
      <c r="BA169" s="56"/>
      <c r="BB169" s="57"/>
      <c r="BC169" s="57"/>
      <c r="BD169" s="57"/>
      <c r="BE169" s="57"/>
      <c r="BF169" s="57"/>
      <c r="BI169" s="57"/>
      <c r="BN169" s="60"/>
    </row>
    <row r="170" spans="1:68" s="4" customFormat="1" x14ac:dyDescent="0.1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3"/>
      <c r="X170" s="3"/>
      <c r="Y170" s="9"/>
      <c r="Z170" s="9"/>
      <c r="AA170" s="9"/>
      <c r="AB170" s="9"/>
      <c r="AC170" s="9"/>
      <c r="AD170" s="9"/>
      <c r="AE170" s="9"/>
      <c r="AF170" s="9"/>
      <c r="AG170" s="9"/>
      <c r="AH170" s="10"/>
      <c r="AI170" s="10"/>
      <c r="AJ170" s="10"/>
      <c r="AK170" s="9"/>
      <c r="AL170" s="9"/>
      <c r="AM170" s="9"/>
      <c r="AN170" s="9"/>
      <c r="AO170" s="9"/>
      <c r="AP170" s="9"/>
      <c r="AQ170" s="37"/>
      <c r="AR170" s="9"/>
      <c r="AS170" s="37"/>
      <c r="AT170" s="9"/>
      <c r="AU170" s="10"/>
      <c r="AV170" s="10"/>
      <c r="AW170" s="10"/>
      <c r="AX170" s="10"/>
      <c r="AY170" s="10"/>
      <c r="AZ170" s="3"/>
      <c r="BA170" s="3"/>
      <c r="BB170" s="9"/>
      <c r="BC170" s="9"/>
      <c r="BD170" s="9"/>
      <c r="BE170" s="9"/>
      <c r="BF170" s="9"/>
      <c r="BI170" s="9"/>
      <c r="BN170" s="11"/>
    </row>
    <row r="171" spans="1:68" customFormat="1" x14ac:dyDescent="0.15">
      <c r="G171" s="45"/>
      <c r="I171" s="72"/>
      <c r="O171" s="65"/>
      <c r="R171" s="65"/>
      <c r="T171" s="65"/>
    </row>
    <row r="172" spans="1:68" customFormat="1" x14ac:dyDescent="0.15">
      <c r="G172" s="45"/>
      <c r="I172" s="72"/>
      <c r="O172" s="65"/>
      <c r="R172" s="65"/>
      <c r="T172" s="65"/>
    </row>
    <row r="173" spans="1:68" customFormat="1" x14ac:dyDescent="0.15">
      <c r="G173" s="45"/>
      <c r="I173" s="72"/>
      <c r="O173" s="65"/>
      <c r="R173" s="65"/>
      <c r="T173" s="65"/>
    </row>
  </sheetData>
  <sheetProtection algorithmName="SHA-512" hashValue="6CCu6p+LvoYlnXC1uZ2z0Yge6Uk09tyyrJggrjuTfWTOCnv4REMsrbYREzOBnQzwaomOkJydRJXmxY22PwzmXA==" saltValue="EI4Qxg8zrlZn86GkrwOuow==" spinCount="100000" sheet="1" autoFilter="0"/>
  <autoFilter ref="D33:E163" xr:uid="{00000000-0009-0000-0000-000000000000}"/>
  <sortState ref="A34:BP163">
    <sortCondition ref="F34:F163"/>
  </sortState>
  <mergeCells count="32">
    <mergeCell ref="AU32:AW32"/>
    <mergeCell ref="AX32:AZ32"/>
    <mergeCell ref="D166:T166"/>
    <mergeCell ref="D169:T169"/>
    <mergeCell ref="D30:T30"/>
    <mergeCell ref="K32:L32"/>
    <mergeCell ref="M32:O32"/>
    <mergeCell ref="P32:R32"/>
    <mergeCell ref="S32:T32"/>
    <mergeCell ref="P12:S13"/>
    <mergeCell ref="D12:G13"/>
    <mergeCell ref="K12:K13"/>
    <mergeCell ref="L12:L13"/>
    <mergeCell ref="K17:L17"/>
    <mergeCell ref="M17:O17"/>
    <mergeCell ref="P17:R17"/>
    <mergeCell ref="D16:T16"/>
    <mergeCell ref="S17:T17"/>
    <mergeCell ref="F1:T1"/>
    <mergeCell ref="K10:K11"/>
    <mergeCell ref="L10:L11"/>
    <mergeCell ref="P7:S8"/>
    <mergeCell ref="F2:T2"/>
    <mergeCell ref="F3:T3"/>
    <mergeCell ref="P6:S6"/>
    <mergeCell ref="D8:G9"/>
    <mergeCell ref="P11:S11"/>
    <mergeCell ref="K6:K7"/>
    <mergeCell ref="L6:L7"/>
    <mergeCell ref="K8:K9"/>
    <mergeCell ref="L8:L9"/>
    <mergeCell ref="M8:M9"/>
  </mergeCells>
  <dataValidations count="1">
    <dataValidation type="list" allowBlank="1" showInputMessage="1" showErrorMessage="1" sqref="F19:F27" xr:uid="{00000000-0002-0000-0000-000000000000}">
      <formula1>$F$34:$F$163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Compare ALL &amp; Filter</vt:lpstr>
    </vt:vector>
  </TitlesOfParts>
  <Manager/>
  <Company>PCG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Wade</dc:creator>
  <cp:keywords/>
  <dc:description/>
  <cp:lastModifiedBy>Microsoft Office User</cp:lastModifiedBy>
  <cp:lastPrinted>2007-02-18T04:11:32Z</cp:lastPrinted>
  <dcterms:created xsi:type="dcterms:W3CDTF">2005-02-04T17:33:24Z</dcterms:created>
  <dcterms:modified xsi:type="dcterms:W3CDTF">2020-03-13T16:41:56Z</dcterms:modified>
  <cp:category/>
</cp:coreProperties>
</file>